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80" windowWidth="29920" windowHeight="17260" tabRatio="500" activeTab="0"/>
  </bookViews>
  <sheets>
    <sheet name="Para completar" sheetId="1" r:id="rId1"/>
  </sheets>
  <definedNames>
    <definedName name="_xlnm.Print_Area" localSheetId="0">'Para completar'!$Q$2:$AS$85</definedName>
  </definedNames>
  <calcPr fullCalcOnLoad="1"/>
</workbook>
</file>

<file path=xl/sharedStrings.xml><?xml version="1.0" encoding="utf-8"?>
<sst xmlns="http://schemas.openxmlformats.org/spreadsheetml/2006/main" count="290" uniqueCount="168">
  <si>
    <t>Nombre</t>
  </si>
  <si>
    <t>VALORACIÓN ANTROPOMÉTRICA</t>
  </si>
  <si>
    <t>Apellidos</t>
  </si>
  <si>
    <t>METODO PHANTOM DE ANÁLISIS DE LA PROPORCIONALIDAD</t>
  </si>
  <si>
    <t>Nacionalidad</t>
  </si>
  <si>
    <t>Raza (Caucásica; Negra; Asiática)</t>
  </si>
  <si>
    <t>DATOS PERSONALES</t>
  </si>
  <si>
    <t>Deporte</t>
  </si>
  <si>
    <t>Nombre:</t>
  </si>
  <si>
    <t>Apellidos:</t>
  </si>
  <si>
    <t>Edad:</t>
  </si>
  <si>
    <t>Fecha de la Valoración:</t>
  </si>
  <si>
    <t>Fecha de la Valoración</t>
  </si>
  <si>
    <t>Fecha de Nacimiento</t>
  </si>
  <si>
    <t>¿3ª Medida?</t>
  </si>
  <si>
    <t>% Dif</t>
  </si>
  <si>
    <t>Si/No</t>
  </si>
  <si>
    <t>Media/Mediana</t>
  </si>
  <si>
    <t>Edad</t>
  </si>
  <si>
    <t>DATOS ANTROPOMÉTRICOS</t>
  </si>
  <si>
    <t xml:space="preserve">Talla (cm): </t>
  </si>
  <si>
    <t>IMC:</t>
  </si>
  <si>
    <t xml:space="preserve">Tríceps: </t>
  </si>
  <si>
    <t>Subescapular:</t>
  </si>
  <si>
    <t>Supraespinal:</t>
  </si>
  <si>
    <t>Abdominal:</t>
  </si>
  <si>
    <t>Muslo:</t>
  </si>
  <si>
    <t>Sumatorio de seis pliegues:</t>
  </si>
  <si>
    <t>PR Brazo Corregido</t>
  </si>
  <si>
    <t>PL = Pliegue</t>
  </si>
  <si>
    <t>PR Pierna Corregido</t>
  </si>
  <si>
    <t>PR = Perímetro</t>
  </si>
  <si>
    <t>Brazo Relajado:</t>
  </si>
  <si>
    <t>Brazo Corregido:</t>
  </si>
  <si>
    <t>Brazo Contraido:</t>
  </si>
  <si>
    <t>Pierna Corregido:</t>
  </si>
  <si>
    <t>Sumatorio de 6 pliegues</t>
  </si>
  <si>
    <t>Área Muscular Transversal del Brazo (cm2)</t>
  </si>
  <si>
    <t>Área Muscular Transversal de la Pierna (cm2)</t>
  </si>
  <si>
    <t>IMC</t>
  </si>
  <si>
    <t>PR Muslo Corregido</t>
  </si>
  <si>
    <t>Z PL Tríceps</t>
  </si>
  <si>
    <t>Z PL Subescapular</t>
  </si>
  <si>
    <t>Z PL Supraespinal</t>
  </si>
  <si>
    <t>Z PL Abdominal</t>
  </si>
  <si>
    <t>Z PL Muslo</t>
  </si>
  <si>
    <t>Z PR Brazo Relajado</t>
  </si>
  <si>
    <t>Z Envergadura</t>
  </si>
  <si>
    <t>Z Talla sentado</t>
  </si>
  <si>
    <t>Valores Z</t>
  </si>
  <si>
    <t>Z PR Brazo Corregido</t>
  </si>
  <si>
    <t>Z PR Pierna Corregido</t>
  </si>
  <si>
    <t>Z PR Muslo</t>
  </si>
  <si>
    <t>Estimación pico máx crecimiento</t>
  </si>
  <si>
    <t xml:space="preserve">Talla sentado (cm): </t>
  </si>
  <si>
    <t>Envergadura:</t>
  </si>
  <si>
    <t>Envergadura relativa</t>
  </si>
  <si>
    <t>Envergadura relativa:</t>
  </si>
  <si>
    <t>Índice córmico</t>
  </si>
  <si>
    <t>¿Compite? Si/No</t>
  </si>
  <si>
    <t>Otros deportes</t>
  </si>
  <si>
    <t>Nivel competitivo</t>
  </si>
  <si>
    <t>Índice córmico o talla sentada relativa:</t>
  </si>
  <si>
    <t>DATOS PREVIOS DEL DEPORTISTA</t>
  </si>
  <si>
    <t>Fecha de la Valoración Anterior</t>
  </si>
  <si>
    <t>Z PL Pierna</t>
  </si>
  <si>
    <t>Z PR Pierna</t>
  </si>
  <si>
    <t>Muslo Corregido:</t>
  </si>
  <si>
    <t>Área Muscular Transversal del Muslo (cm2)</t>
  </si>
  <si>
    <t>Pierna:</t>
  </si>
  <si>
    <t>DIFERENCIA RESPECTO A MEDICIÓN ANTERIOR</t>
  </si>
  <si>
    <t>REFERENCIA/OBJETIVO</t>
  </si>
  <si>
    <t>Origen de los datos</t>
  </si>
  <si>
    <t>Composición Corporal (Modelo tetracompartimental)</t>
  </si>
  <si>
    <t>Masa corporal</t>
  </si>
  <si>
    <t>Edad estimada de pico máximo de crecimiento:</t>
  </si>
  <si>
    <t>Prueba</t>
  </si>
  <si>
    <t>Frecuencia semanal de entrenamiento</t>
  </si>
  <si>
    <t>Total horas semanales de entrenamiento</t>
  </si>
  <si>
    <t>Lesiones graves en los últimos años</t>
  </si>
  <si>
    <t>Lesiones desde la última medición (si procede)</t>
  </si>
  <si>
    <t>Frecuencia semanal de otros deportes</t>
  </si>
  <si>
    <t>Total horas semanales de entrenamiento de otros deportes</t>
  </si>
  <si>
    <t>Dieta? ¿Cuenta con nutricionista?</t>
  </si>
  <si>
    <t>Masa corporal (kg)</t>
  </si>
  <si>
    <t>Talla (cm)</t>
  </si>
  <si>
    <t>Talla sentado (cm)</t>
  </si>
  <si>
    <t>Envergadura (cm)</t>
  </si>
  <si>
    <t>PL Tríceps (mm)</t>
  </si>
  <si>
    <t>PL Subescapular (mm)</t>
  </si>
  <si>
    <t>PL Supraespinal (mm)</t>
  </si>
  <si>
    <t>PL Abdominal (mm)</t>
  </si>
  <si>
    <t>PL Muslo (mm)</t>
  </si>
  <si>
    <t>PL Pierna (mm)</t>
  </si>
  <si>
    <t>PR Brazo Relajado (cm)</t>
  </si>
  <si>
    <t>Pr Muslo (cm)</t>
  </si>
  <si>
    <t>PR Pierna (cm)</t>
  </si>
  <si>
    <t>Peso graso (Yuhasz, 1974) (kg)</t>
  </si>
  <si>
    <t>% grasa (Yuhasz, 1974)</t>
  </si>
  <si>
    <t>Sexo (Hombre; Mujer)</t>
  </si>
  <si>
    <t>Sumatorio de 6 pliegues (mm)</t>
  </si>
  <si>
    <t>PR Brazo Corregido (cm)</t>
  </si>
  <si>
    <t>PR Muslo Corregido (cm)</t>
  </si>
  <si>
    <t>PR Pierna Corregido (cm)</t>
  </si>
  <si>
    <t>PR Brazo Contraido - PR Brazo relajado (cm)</t>
  </si>
  <si>
    <t>Tejido adiposo (Kerr, 1988) (kg)</t>
  </si>
  <si>
    <t>% Tejido adiposo (Kerr, 1988)</t>
  </si>
  <si>
    <t>Tejido muscular (Lee, 2000) (kg)</t>
  </si>
  <si>
    <t>% Tejido muscular (Lee, 2000)</t>
  </si>
  <si>
    <t>IMC (kg/m2)</t>
  </si>
  <si>
    <t>Índice de distribución de la grasa</t>
  </si>
  <si>
    <t>Z Masa corporal</t>
  </si>
  <si>
    <t>Z Sumatorio 6 pliegues</t>
  </si>
  <si>
    <t>Z Tejido adiposo (kg)</t>
  </si>
  <si>
    <t>Z Tejido muscular (kg)</t>
  </si>
  <si>
    <t>DIFERENCIA RESPECTO A REFERENCIA</t>
  </si>
  <si>
    <t>PR Brazo flexionado y Contraido (cm)</t>
  </si>
  <si>
    <t>Z Brazo flexionado y Contraido</t>
  </si>
  <si>
    <t>PR Muslo (cm)</t>
  </si>
  <si>
    <t>Edad media de la población de referencia</t>
  </si>
  <si>
    <t>Sexo de la población de referencia (Hombre; Mujer)</t>
  </si>
  <si>
    <t>Raza de la población de referencia (Caucásica; Negra; Asiática)</t>
  </si>
  <si>
    <t>Sumatorio de pliegues</t>
  </si>
  <si>
    <t>Variables evaluadas</t>
  </si>
  <si>
    <t>% Masa grasa (Yuhasz, 1974)</t>
  </si>
  <si>
    <t>Tejido Adiposo (Ross y Kerr, 1993) (kg)</t>
  </si>
  <si>
    <t>Perímetros corregidos y áreas musculares transversales</t>
  </si>
  <si>
    <t>Variables perímetros relacionadas con rendimiento deportivo</t>
  </si>
  <si>
    <t>Pr Brazo Flexionado y Contraido - Pr Brazo relajado</t>
  </si>
  <si>
    <t>PR Brazo Flexionado y Contraido (cm)</t>
  </si>
  <si>
    <t>Variables de proporcionalidad</t>
  </si>
  <si>
    <t>Crecimiento</t>
  </si>
  <si>
    <t>Edad maduración</t>
  </si>
  <si>
    <t>Clasificación maduración</t>
  </si>
  <si>
    <t>Masa corporal (Kg):</t>
  </si>
  <si>
    <t>MEDIDAS BÁSICAS</t>
  </si>
  <si>
    <t>PLIEGUES (mm)</t>
  </si>
  <si>
    <t>SUMATORIO DE PLIEGUES (mm)</t>
  </si>
  <si>
    <t>PERÍMETROS (cm)</t>
  </si>
  <si>
    <t>Muslo medio:</t>
  </si>
  <si>
    <t>VARIABLES DE ADIPOSIDAD Y DESARROLLO MUSCULAR</t>
  </si>
  <si>
    <t>PERÍMETROS CORREGIDOS (cm)</t>
  </si>
  <si>
    <t>ÁREAS MUSCULARES (cm2)</t>
  </si>
  <si>
    <t>Brazo:</t>
  </si>
  <si>
    <t>COMPOSICIÓN CORPORAL (kg)</t>
  </si>
  <si>
    <t>COMPOSICIÓN CORPORAL (%)</t>
  </si>
  <si>
    <t>% Tejido adiposo (Ross y Kerr, 1993)</t>
  </si>
  <si>
    <t>Tejido Adiposo (Ross y Kerr, 1993) (kg):</t>
  </si>
  <si>
    <t>Tejido muscular (Lee, 2000) (kg):</t>
  </si>
  <si>
    <t>Tejido Adiposo (Ross y Kerr, 1993) (%):</t>
  </si>
  <si>
    <t>Tejido muscular (Lee, 2000) (%):</t>
  </si>
  <si>
    <t>Masa grasa (Yuhasz, 1974) (kg):</t>
  </si>
  <si>
    <t>Masa grasa (Yuhasz, 1974) (%):</t>
  </si>
  <si>
    <t>Otros tejidos</t>
  </si>
  <si>
    <t>Tejido muscular</t>
  </si>
  <si>
    <t>Tejido adiposo</t>
  </si>
  <si>
    <t>Z Brazo Contraido</t>
  </si>
  <si>
    <t>VARIABLES DE PROPORCIONALIDAD Y RENDIMIENTO</t>
  </si>
  <si>
    <t>Índice de distribución de grasa:</t>
  </si>
  <si>
    <t>DESARROLLO MUSCULAR</t>
  </si>
  <si>
    <t>NOMBRE DEL ANTROPOMETRISTA:</t>
  </si>
  <si>
    <t>EMAIL DEL ANTROPOMETRISTA:</t>
  </si>
  <si>
    <t>VALORACIÓN REALIZADA POR:</t>
  </si>
  <si>
    <r>
      <rPr>
        <b/>
        <sz val="10"/>
        <color indexed="8"/>
        <rFont val="Arial"/>
        <family val="2"/>
      </rPr>
      <t>PROFORMA DEL INFORME</t>
    </r>
    <r>
      <rPr>
        <sz val="10"/>
        <color indexed="8"/>
        <rFont val="Arial"/>
        <family val="2"/>
      </rPr>
      <t>:</t>
    </r>
  </si>
  <si>
    <t xml:space="preserve">Raquel Vaquero Cristóbal </t>
  </si>
  <si>
    <t>EMAIL DE CONTACTO:</t>
  </si>
  <si>
    <t>Pr Brazo flexionado y contraido - Pr Brazo relajado:</t>
  </si>
  <si>
    <t>MADURACIÓN (a aplicar en poblaciónes de 10 a 16 años de edad en hombres y de 9 a 15 en mujeres)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</si>
</sst>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-mmm\-yy;@"/>
    <numFmt numFmtId="167" formatCode="0.0"/>
    <numFmt numFmtId="168" formatCode="0.0%"/>
    <numFmt numFmtId="169" formatCode="d/m/yyyy"/>
    <numFmt numFmtId="170" formatCode="[$-C0A]dddd\,\ d\ &quot;de&quot;\ mmmm\ &quot;de&quot;\ 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68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9"/>
      <name val="Calibri"/>
      <family val="2"/>
    </font>
    <font>
      <sz val="7.75"/>
      <color indexed="8"/>
      <name val="Calibri"/>
      <family val="2"/>
    </font>
    <font>
      <sz val="6.9"/>
      <color indexed="63"/>
      <name val="Calibri"/>
      <family val="2"/>
    </font>
    <font>
      <sz val="10.1"/>
      <color indexed="63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5"/>
      <name val="Arial"/>
      <family val="2"/>
    </font>
    <font>
      <b/>
      <sz val="18"/>
      <color indexed="8"/>
      <name val="Arial"/>
      <family val="2"/>
    </font>
    <font>
      <b/>
      <sz val="15"/>
      <color indexed="62"/>
      <name val="Calibri"/>
      <family val="2"/>
    </font>
    <font>
      <sz val="15"/>
      <color indexed="9"/>
      <name val="Calibri"/>
      <family val="2"/>
    </font>
    <font>
      <sz val="14.4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48" fillId="21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57" fillId="34" borderId="6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59" fillId="0" borderId="10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0" fontId="4" fillId="0" borderId="0" xfId="0" applyFont="1" applyBorder="1" applyAlignment="1" applyProtection="1">
      <alignment horizontal="left"/>
      <protection hidden="1" locked="0"/>
    </xf>
    <xf numFmtId="2" fontId="4" fillId="0" borderId="0" xfId="0" applyNumberFormat="1" applyFont="1" applyBorder="1" applyAlignment="1" applyProtection="1">
      <alignment horizontal="left"/>
      <protection hidden="1" locked="0"/>
    </xf>
    <xf numFmtId="14" fontId="4" fillId="0" borderId="0" xfId="0" applyNumberFormat="1" applyFont="1" applyBorder="1" applyAlignment="1" applyProtection="1">
      <alignment horizontal="left"/>
      <protection hidden="1" locked="0"/>
    </xf>
    <xf numFmtId="2" fontId="0" fillId="0" borderId="11" xfId="0" applyNumberFormat="1" applyFont="1" applyFill="1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1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left"/>
      <protection hidden="1" locked="0"/>
    </xf>
    <xf numFmtId="2" fontId="4" fillId="0" borderId="12" xfId="0" applyNumberFormat="1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15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left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1" fontId="3" fillId="35" borderId="19" xfId="0" applyNumberFormat="1" applyFont="1" applyFill="1" applyBorder="1" applyAlignment="1" applyProtection="1">
      <alignment horizontal="center"/>
      <protection locked="0"/>
    </xf>
    <xf numFmtId="1" fontId="3" fillId="35" borderId="13" xfId="0" applyNumberFormat="1" applyFont="1" applyFill="1" applyBorder="1" applyAlignment="1" applyProtection="1">
      <alignment horizontal="center"/>
      <protection hidden="1" locked="0"/>
    </xf>
    <xf numFmtId="0" fontId="3" fillId="10" borderId="12" xfId="0" applyFont="1" applyFill="1" applyBorder="1" applyAlignment="1" applyProtection="1">
      <alignment horizontal="center"/>
      <protection hidden="1" locked="0"/>
    </xf>
    <xf numFmtId="0" fontId="3" fillId="28" borderId="12" xfId="0" applyFont="1" applyFill="1" applyBorder="1" applyAlignment="1" applyProtection="1">
      <alignment/>
      <protection hidden="1" locked="0"/>
    </xf>
    <xf numFmtId="167" fontId="0" fillId="0" borderId="11" xfId="0" applyNumberFormat="1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168" fontId="4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hidden="1" locked="0"/>
    </xf>
    <xf numFmtId="0" fontId="4" fillId="0" borderId="12" xfId="0" applyFont="1" applyBorder="1" applyAlignment="1" applyProtection="1">
      <alignment/>
      <protection hidden="1" locked="0"/>
    </xf>
    <xf numFmtId="0" fontId="0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 hidden="1" locked="0"/>
    </xf>
    <xf numFmtId="14" fontId="4" fillId="0" borderId="0" xfId="0" applyNumberFormat="1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2" fontId="13" fillId="0" borderId="17" xfId="0" applyNumberFormat="1" applyFont="1" applyBorder="1" applyAlignment="1" applyProtection="1">
      <alignment horizontal="right"/>
      <protection hidden="1" locked="0"/>
    </xf>
    <xf numFmtId="0" fontId="14" fillId="0" borderId="0" xfId="0" applyFont="1" applyAlignment="1" applyProtection="1">
      <alignment horizontal="right"/>
      <protection hidden="1" locked="0"/>
    </xf>
    <xf numFmtId="0" fontId="13" fillId="0" borderId="0" xfId="0" applyFont="1" applyAlignment="1" applyProtection="1">
      <alignment horizontal="right"/>
      <protection hidden="1" locked="0"/>
    </xf>
    <xf numFmtId="0" fontId="60" fillId="0" borderId="0" xfId="0" applyFont="1" applyAlignment="1" applyProtection="1">
      <alignment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2" fontId="0" fillId="0" borderId="12" xfId="0" applyNumberFormat="1" applyFont="1" applyFill="1" applyBorder="1" applyAlignment="1" applyProtection="1">
      <alignment horizontal="left"/>
      <protection hidden="1" locked="0"/>
    </xf>
    <xf numFmtId="14" fontId="0" fillId="0" borderId="12" xfId="0" applyNumberFormat="1" applyFont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1" fillId="0" borderId="0" xfId="0" applyFont="1" applyAlignment="1" applyProtection="1">
      <alignment/>
      <protection hidden="1" locked="0"/>
    </xf>
    <xf numFmtId="0" fontId="4" fillId="12" borderId="12" xfId="0" applyFont="1" applyFill="1" applyBorder="1" applyAlignment="1" applyProtection="1">
      <alignment horizontal="right"/>
      <protection locked="0"/>
    </xf>
    <xf numFmtId="167" fontId="4" fillId="36" borderId="24" xfId="0" applyNumberFormat="1" applyFont="1" applyFill="1" applyBorder="1" applyAlignment="1" applyProtection="1">
      <alignment horizontal="center"/>
      <protection locked="0"/>
    </xf>
    <xf numFmtId="167" fontId="4" fillId="36" borderId="25" xfId="0" applyNumberFormat="1" applyFont="1" applyFill="1" applyBorder="1" applyAlignment="1" applyProtection="1">
      <alignment horizontal="center"/>
      <protection locked="0"/>
    </xf>
    <xf numFmtId="167" fontId="4" fillId="36" borderId="26" xfId="0" applyNumberFormat="1" applyFont="1" applyFill="1" applyBorder="1" applyAlignment="1" applyProtection="1">
      <alignment horizontal="center"/>
      <protection locked="0"/>
    </xf>
    <xf numFmtId="167" fontId="4" fillId="36" borderId="27" xfId="0" applyNumberFormat="1" applyFont="1" applyFill="1" applyBorder="1" applyAlignment="1" applyProtection="1">
      <alignment horizontal="center"/>
      <protection locked="0"/>
    </xf>
    <xf numFmtId="0" fontId="4" fillId="36" borderId="24" xfId="0" applyFont="1" applyFill="1" applyBorder="1" applyAlignment="1" applyProtection="1">
      <alignment horizontal="center"/>
      <protection locked="0"/>
    </xf>
    <xf numFmtId="0" fontId="4" fillId="36" borderId="25" xfId="0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166" fontId="4" fillId="36" borderId="26" xfId="0" applyNumberFormat="1" applyFont="1" applyFill="1" applyBorder="1" applyAlignment="1" applyProtection="1">
      <alignment horizontal="center"/>
      <protection locked="0"/>
    </xf>
    <xf numFmtId="0" fontId="61" fillId="35" borderId="28" xfId="0" applyFont="1" applyFill="1" applyBorder="1" applyAlignment="1" applyProtection="1">
      <alignment horizontal="center"/>
      <protection locked="0"/>
    </xf>
    <xf numFmtId="0" fontId="4" fillId="12" borderId="12" xfId="0" applyFont="1" applyFill="1" applyBorder="1" applyAlignment="1" applyProtection="1">
      <alignment horizontal="right"/>
      <protection locked="0"/>
    </xf>
    <xf numFmtId="14" fontId="4" fillId="36" borderId="12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hidden="1" locked="0"/>
    </xf>
    <xf numFmtId="0" fontId="61" fillId="37" borderId="12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right"/>
      <protection locked="0"/>
    </xf>
    <xf numFmtId="0" fontId="3" fillId="29" borderId="0" xfId="0" applyFont="1" applyFill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hidden="1" locked="0"/>
    </xf>
    <xf numFmtId="0" fontId="61" fillId="0" borderId="0" xfId="0" applyFont="1" applyAlignment="1" applyProtection="1">
      <alignment horizontal="left"/>
      <protection locked="0"/>
    </xf>
    <xf numFmtId="2" fontId="61" fillId="0" borderId="0" xfId="0" applyNumberFormat="1" applyFont="1" applyBorder="1" applyAlignment="1" applyProtection="1">
      <alignment horizontal="center"/>
      <protection hidden="1" locked="0"/>
    </xf>
    <xf numFmtId="0" fontId="61" fillId="0" borderId="0" xfId="0" applyFont="1" applyBorder="1" applyAlignment="1" applyProtection="1">
      <alignment/>
      <protection hidden="1"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hidden="1" locked="0"/>
    </xf>
    <xf numFmtId="2" fontId="60" fillId="0" borderId="0" xfId="0" applyNumberFormat="1" applyFont="1" applyAlignment="1" applyProtection="1">
      <alignment/>
      <protection hidden="1" locked="0"/>
    </xf>
    <xf numFmtId="0" fontId="62" fillId="38" borderId="14" xfId="0" applyFont="1" applyFill="1" applyBorder="1" applyAlignment="1" applyProtection="1">
      <alignment horizontal="left"/>
      <protection hidden="1" locked="0"/>
    </xf>
    <xf numFmtId="0" fontId="63" fillId="38" borderId="0" xfId="0" applyFont="1" applyFill="1" applyAlignment="1" applyProtection="1">
      <alignment/>
      <protection hidden="1" locked="0"/>
    </xf>
    <xf numFmtId="0" fontId="62" fillId="38" borderId="15" xfId="0" applyFont="1" applyFill="1" applyBorder="1" applyAlignment="1" applyProtection="1">
      <alignment/>
      <protection hidden="1" locked="0"/>
    </xf>
    <xf numFmtId="0" fontId="62" fillId="38" borderId="29" xfId="0" applyFont="1" applyFill="1" applyBorder="1" applyAlignment="1" applyProtection="1">
      <alignment horizontal="left"/>
      <protection hidden="1" locked="0"/>
    </xf>
    <xf numFmtId="0" fontId="62" fillId="38" borderId="30" xfId="0" applyFont="1" applyFill="1" applyBorder="1" applyAlignment="1" applyProtection="1">
      <alignment/>
      <protection hidden="1" locked="0"/>
    </xf>
    <xf numFmtId="0" fontId="62" fillId="38" borderId="30" xfId="0" applyFont="1" applyFill="1" applyBorder="1" applyAlignment="1" applyProtection="1">
      <alignment/>
      <protection/>
    </xf>
    <xf numFmtId="0" fontId="62" fillId="38" borderId="31" xfId="0" applyFont="1" applyFill="1" applyBorder="1" applyAlignment="1" applyProtection="1">
      <alignment/>
      <protection/>
    </xf>
    <xf numFmtId="14" fontId="4" fillId="36" borderId="12" xfId="0" applyNumberFormat="1" applyFont="1" applyFill="1" applyBorder="1" applyAlignment="1" applyProtection="1">
      <alignment horizontal="center"/>
      <protection hidden="1" locked="0"/>
    </xf>
    <xf numFmtId="10" fontId="0" fillId="0" borderId="0" xfId="0" applyNumberFormat="1" applyFont="1" applyAlignment="1" applyProtection="1">
      <alignment horizontal="left"/>
      <protection hidden="1" locked="0"/>
    </xf>
    <xf numFmtId="0" fontId="63" fillId="38" borderId="0" xfId="0" applyFont="1" applyFill="1" applyAlignment="1" applyProtection="1">
      <alignment/>
      <protection hidden="1" locked="0"/>
    </xf>
    <xf numFmtId="0" fontId="64" fillId="38" borderId="0" xfId="0" applyFont="1" applyFill="1" applyAlignment="1" applyProtection="1">
      <alignment/>
      <protection hidden="1" locked="0"/>
    </xf>
    <xf numFmtId="0" fontId="64" fillId="38" borderId="0" xfId="0" applyFont="1" applyFill="1" applyAlignment="1" applyProtection="1">
      <alignment horizontal="right"/>
      <protection hidden="1" locked="0"/>
    </xf>
    <xf numFmtId="0" fontId="65" fillId="38" borderId="0" xfId="0" applyFont="1" applyFill="1" applyAlignment="1" applyProtection="1">
      <alignment horizontal="right"/>
      <protection hidden="1" locked="0"/>
    </xf>
    <xf numFmtId="0" fontId="21" fillId="38" borderId="0" xfId="0" applyFont="1" applyFill="1" applyAlignment="1" applyProtection="1">
      <alignment horizontal="right"/>
      <protection hidden="1" locked="0"/>
    </xf>
    <xf numFmtId="0" fontId="66" fillId="0" borderId="0" xfId="0" applyFont="1" applyAlignment="1" applyProtection="1">
      <alignment horizontal="center"/>
      <protection hidden="1" locked="0"/>
    </xf>
    <xf numFmtId="0" fontId="2" fillId="36" borderId="0" xfId="0" applyFont="1" applyFill="1" applyBorder="1" applyAlignment="1" applyProtection="1">
      <alignment horizontal="center"/>
      <protection hidden="1" locked="0"/>
    </xf>
    <xf numFmtId="0" fontId="4" fillId="39" borderId="0" xfId="0" applyFont="1" applyFill="1" applyAlignment="1" applyProtection="1">
      <alignment horizontal="center" vertical="center" wrapText="1"/>
      <protection hidden="1" locked="0"/>
    </xf>
    <xf numFmtId="0" fontId="3" fillId="40" borderId="13" xfId="0" applyFont="1" applyFill="1" applyBorder="1" applyAlignment="1" applyProtection="1">
      <alignment horizontal="center"/>
      <protection hidden="1" locked="0"/>
    </xf>
    <xf numFmtId="0" fontId="3" fillId="40" borderId="32" xfId="0" applyFont="1" applyFill="1" applyBorder="1" applyAlignment="1" applyProtection="1">
      <alignment horizontal="center"/>
      <protection hidden="1" locked="0"/>
    </xf>
    <xf numFmtId="0" fontId="67" fillId="38" borderId="33" xfId="0" applyFont="1" applyFill="1" applyBorder="1" applyAlignment="1" applyProtection="1">
      <alignment horizontal="center" vertical="center"/>
      <protection locked="0"/>
    </xf>
    <xf numFmtId="0" fontId="67" fillId="38" borderId="34" xfId="0" applyFont="1" applyFill="1" applyBorder="1" applyAlignment="1" applyProtection="1">
      <alignment horizontal="center" vertical="center"/>
      <protection locked="0"/>
    </xf>
    <xf numFmtId="0" fontId="67" fillId="38" borderId="35" xfId="0" applyFont="1" applyFill="1" applyBorder="1" applyAlignment="1" applyProtection="1">
      <alignment horizontal="center" vertical="center"/>
      <protection locked="0"/>
    </xf>
    <xf numFmtId="0" fontId="67" fillId="38" borderId="14" xfId="0" applyFont="1" applyFill="1" applyBorder="1" applyAlignment="1" applyProtection="1">
      <alignment horizontal="center" vertical="center"/>
      <protection locked="0"/>
    </xf>
    <xf numFmtId="0" fontId="67" fillId="38" borderId="0" xfId="0" applyFont="1" applyFill="1" applyBorder="1" applyAlignment="1" applyProtection="1">
      <alignment horizontal="center" vertical="center"/>
      <protection locked="0"/>
    </xf>
    <xf numFmtId="0" fontId="67" fillId="38" borderId="15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/>
      <protection hidden="1"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12"/>
          <c:w val="0.966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'Para completar'!$C$23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completar'!$AG$11:$AG$28</c:f>
              <c:strCache/>
            </c:strRef>
          </c:cat>
          <c:val>
            <c:numRef>
              <c:f>'Para completar'!$AH$11:$AH$28</c:f>
              <c:numCache/>
            </c:numRef>
          </c:val>
        </c:ser>
        <c:ser>
          <c:idx val="1"/>
          <c:order val="1"/>
          <c:tx>
            <c:strRef>
              <c:f>'Para completar'!$C$49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completar'!$AG$11:$AG$28</c:f>
              <c:strCache/>
            </c:strRef>
          </c:cat>
          <c:val>
            <c:numRef>
              <c:f>'Para completar'!$C$90:$C$107</c:f>
              <c:numCache/>
            </c:numRef>
          </c:val>
        </c:ser>
        <c:ser>
          <c:idx val="2"/>
          <c:order val="2"/>
          <c:tx>
            <c:strRef>
              <c:f>'Para completar'!$C$114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completar'!$AG$11:$AG$28</c:f>
              <c:strCache/>
            </c:strRef>
          </c:cat>
          <c:val>
            <c:numRef>
              <c:f>'Para completar'!$C$158:$C$175</c:f>
              <c:numCache/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27922"/>
        <c:crosses val="autoZero"/>
        <c:auto val="0"/>
        <c:lblOffset val="100"/>
        <c:tickLblSkip val="1"/>
        <c:noMultiLvlLbl val="0"/>
      </c:catAx>
      <c:valAx>
        <c:axId val="195279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9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8"/>
          <c:y val="0.4585"/>
          <c:w val="0.017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333333"/>
                </a:solidFill>
              </a:rPr>
              <a:t>Composición corporal actual (kg)</a:t>
            </a:r>
          </a:p>
        </c:rich>
      </c:tx>
      <c:layout>
        <c:manualLayout>
          <c:xMode val="factor"/>
          <c:yMode val="factor"/>
          <c:x val="-0.003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12275"/>
          <c:w val="0.7145"/>
          <c:h val="0.752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'Para completar'!$AC$50:$AC$52</c:f>
              <c:strCache/>
            </c:strRef>
          </c:cat>
          <c:val>
            <c:numRef>
              <c:f>'Para completar'!$W$61:$W$63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"/>
          <c:y val="0.917"/>
          <c:w val="0.906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333333"/>
                </a:solidFill>
              </a:rPr>
              <a:t>Composición corporal previa (kg)</a:t>
            </a:r>
          </a:p>
        </c:rich>
      </c:tx>
      <c:layout>
        <c:manualLayout>
          <c:xMode val="factor"/>
          <c:yMode val="factor"/>
          <c:x val="-0.003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25"/>
          <c:y val="0.12275"/>
          <c:w val="0.7005"/>
          <c:h val="0.7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'Para completar'!$AC$50:$AC$52</c:f>
              <c:strCache/>
            </c:strRef>
          </c:cat>
          <c:val>
            <c:numRef>
              <c:f>('Para completar'!$C$80,'Para completar'!$C$82,'Para completar'!$E$83)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17"/>
          <c:w val="0.890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Perfil de pliegues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26"/>
          <c:w val="0.950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'Para completar'!$C$23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'Para completar'!$L$28:$L$33</c:f>
              <c:strCache/>
            </c:strRef>
          </c:cat>
          <c:val>
            <c:numRef>
              <c:f>'Para completar'!$M$28:$M$33</c:f>
              <c:numCache/>
            </c:numRef>
          </c:val>
          <c:smooth val="0"/>
        </c:ser>
        <c:ser>
          <c:idx val="1"/>
          <c:order val="1"/>
          <c:tx>
            <c:strRef>
              <c:f>'Para completar'!$C$49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'Para completar'!$L$28:$L$33</c:f>
              <c:strCache/>
            </c:strRef>
          </c:cat>
          <c:val>
            <c:numRef>
              <c:f>'Para completar'!$C$56:$C$61</c:f>
              <c:numCache/>
            </c:numRef>
          </c:val>
          <c:smooth val="0"/>
        </c:ser>
        <c:ser>
          <c:idx val="2"/>
          <c:order val="2"/>
          <c:tx>
            <c:strRef>
              <c:f>'Para completar'!$C$114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'Para completar'!$L$28:$L$33</c:f>
              <c:strCache/>
            </c:strRef>
          </c:cat>
          <c:val>
            <c:numRef>
              <c:f>'Para completar'!$C$124:$C$129</c:f>
              <c:numCache/>
            </c:numRef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Plieuge cutáneo (mm)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3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25"/>
          <c:y val="0.9095"/>
          <c:w val="0.138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Sumatorio de 6 pliegues (mm)</a:t>
            </a:r>
          </a:p>
        </c:rich>
      </c:tx>
      <c:layout>
        <c:manualLayout>
          <c:xMode val="factor"/>
          <c:yMode val="factor"/>
          <c:x val="-0.003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2475"/>
          <c:w val="0.969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 completar'!$C$23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completar'!$L$48</c:f>
              <c:strCache/>
            </c:strRef>
          </c:cat>
          <c:val>
            <c:numRef>
              <c:f>'Para completar'!$M$48</c:f>
              <c:numCache/>
            </c:numRef>
          </c:val>
        </c:ser>
        <c:ser>
          <c:idx val="1"/>
          <c:order val="1"/>
          <c:tx>
            <c:strRef>
              <c:f>'Para completar'!$C$49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DD2D3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completar'!$L$48</c:f>
              <c:strCache/>
            </c:strRef>
          </c:cat>
          <c:val>
            <c:numRef>
              <c:f>'Para completar'!$C$67</c:f>
              <c:numCache/>
            </c:numRef>
          </c:val>
        </c:ser>
        <c:ser>
          <c:idx val="2"/>
          <c:order val="2"/>
          <c:tx>
            <c:strRef>
              <c:f>'Para completar'!$C$114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25400">
              <a:solidFill>
                <a:srgbClr val="A2BD9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completar'!$L$48</c:f>
              <c:strCache/>
            </c:strRef>
          </c:cat>
          <c:val>
            <c:numRef>
              <c:f>'Para completar'!$C$135</c:f>
              <c:numCache/>
            </c:numRef>
          </c:val>
        </c:ser>
        <c:axId val="8776061"/>
        <c:axId val="11875686"/>
      </c:barChart>
      <c:catAx>
        <c:axId val="877606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75686"/>
        <c:crosses val="autoZero"/>
        <c:auto val="1"/>
        <c:lblOffset val="100"/>
        <c:tickLblSkip val="1"/>
        <c:noMultiLvlLbl val="0"/>
      </c:catAx>
      <c:valAx>
        <c:axId val="11875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776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"/>
          <c:y val="0.9105"/>
          <c:w val="0.104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Perímetros corregidos (cm)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2475"/>
          <c:w val="0.982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 completar'!$C$23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completar'!$L$39:$L$41</c:f>
              <c:strCache/>
            </c:strRef>
          </c:cat>
          <c:val>
            <c:numRef>
              <c:f>'Para completar'!$M$39:$M$41</c:f>
              <c:numCache/>
            </c:numRef>
          </c:val>
        </c:ser>
        <c:ser>
          <c:idx val="1"/>
          <c:order val="1"/>
          <c:tx>
            <c:strRef>
              <c:f>'Para completar'!$C$49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DD2D3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completar'!$L$39:$L$41</c:f>
              <c:strCache/>
            </c:strRef>
          </c:cat>
          <c:val>
            <c:numRef>
              <c:f>'Para completar'!$C$69:$C$71</c:f>
              <c:numCache/>
            </c:numRef>
          </c:val>
        </c:ser>
        <c:ser>
          <c:idx val="2"/>
          <c:order val="2"/>
          <c:tx>
            <c:strRef>
              <c:f>'Para completar'!$C$114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25400">
              <a:solidFill>
                <a:srgbClr val="A2BD9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completar'!$L$39:$L$41</c:f>
              <c:strCache/>
            </c:strRef>
          </c:cat>
          <c:val>
            <c:numRef>
              <c:f>'Para completar'!$C$137:$C$139</c:f>
              <c:numCache/>
            </c:numRef>
          </c:val>
        </c:ser>
        <c:axId val="39772311"/>
        <c:axId val="22406480"/>
      </c:barChart>
      <c:catAx>
        <c:axId val="3977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Brazo corregido                 Muslo corregido Pierna corregida</a:t>
                </a:r>
              </a:p>
            </c:rich>
          </c:tx>
          <c:layout>
            <c:manualLayout>
              <c:xMode val="factor"/>
              <c:yMode val="factor"/>
              <c:x val="0.008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72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"/>
          <c:y val="0.9105"/>
          <c:w val="0.059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333333"/>
                </a:solidFill>
              </a:rPr>
              <a:t>Composición corporal de referencia (kg)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75"/>
          <c:y val="0.12325"/>
          <c:w val="0.64725"/>
          <c:h val="0.7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'Para completar'!$AC$50:$AC$52</c:f>
              <c:strCache/>
            </c:strRef>
          </c:cat>
          <c:val>
            <c:numRef>
              <c:f>('Para completar'!$C$148,'Para completar'!$C$150,'Para completar'!$E$151)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75"/>
          <c:y val="0.91675"/>
          <c:w val="0.826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Perímetro brazo flexionado y contraído - brazo relajado (cm)</a:t>
            </a:r>
          </a:p>
        </c:rich>
      </c:tx>
      <c:layout>
        <c:manualLayout>
          <c:xMode val="factor"/>
          <c:yMode val="factor"/>
          <c:x val="-0.004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8925"/>
          <c:w val="0.964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 completar'!$C$23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completar'!$L$48</c:f>
              <c:strCache/>
            </c:strRef>
          </c:cat>
          <c:val>
            <c:numRef>
              <c:f>'Para completar'!$M$46</c:f>
              <c:numCache/>
            </c:numRef>
          </c:val>
        </c:ser>
        <c:ser>
          <c:idx val="1"/>
          <c:order val="1"/>
          <c:tx>
            <c:strRef>
              <c:f>'Para completar'!$C$49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DD2D3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completar'!$L$48</c:f>
              <c:strCache/>
            </c:strRef>
          </c:cat>
          <c:val>
            <c:numRef>
              <c:f>'Para completar'!$C$76</c:f>
              <c:numCache/>
            </c:numRef>
          </c:val>
        </c:ser>
        <c:ser>
          <c:idx val="2"/>
          <c:order val="2"/>
          <c:tx>
            <c:strRef>
              <c:f>'Para completar'!$C$114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25400">
              <a:solidFill>
                <a:srgbClr val="A2BD9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'Para completar'!$L$48</c:f>
              <c:strCache/>
            </c:strRef>
          </c:cat>
          <c:val>
            <c:numRef>
              <c:f>'Para completar'!$C$144</c:f>
              <c:numCache/>
            </c:numRef>
          </c:val>
        </c:ser>
        <c:axId val="331729"/>
        <c:axId val="2985562"/>
      </c:barChart>
      <c:catAx>
        <c:axId val="331729"/>
        <c:scaling>
          <c:orientation val="minMax"/>
        </c:scaling>
        <c:axPos val="b"/>
        <c:delete val="1"/>
        <c:majorTickMark val="out"/>
        <c:minorTickMark val="none"/>
        <c:tickLblPos val="nextTo"/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1925"/>
          <c:w val="0.118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609600" cy="695325"/>
    <xdr:sp>
      <xdr:nvSpPr>
        <xdr:cNvPr id="1" name="Imagen 1"/>
        <xdr:cNvSpPr>
          <a:spLocks noChangeAspect="1"/>
        </xdr:cNvSpPr>
      </xdr:nvSpPr>
      <xdr:spPr>
        <a:xfrm>
          <a:off x="9867900" y="895350"/>
          <a:ext cx="6096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0</xdr:colOff>
      <xdr:row>7</xdr:row>
      <xdr:rowOff>0</xdr:rowOff>
    </xdr:from>
    <xdr:ext cx="638175" cy="609600"/>
    <xdr:sp>
      <xdr:nvSpPr>
        <xdr:cNvPr id="2" name="Imagen 1"/>
        <xdr:cNvSpPr>
          <a:spLocks noChangeAspect="1"/>
        </xdr:cNvSpPr>
      </xdr:nvSpPr>
      <xdr:spPr>
        <a:xfrm>
          <a:off x="53282850" y="1581150"/>
          <a:ext cx="6381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33</xdr:col>
      <xdr:colOff>809625</xdr:colOff>
      <xdr:row>10</xdr:row>
      <xdr:rowOff>28575</xdr:rowOff>
    </xdr:from>
    <xdr:to>
      <xdr:col>44</xdr:col>
      <xdr:colOff>390525</xdr:colOff>
      <xdr:row>45</xdr:row>
      <xdr:rowOff>9525</xdr:rowOff>
    </xdr:to>
    <xdr:graphicFrame>
      <xdr:nvGraphicFramePr>
        <xdr:cNvPr id="3" name="Gráfico 12"/>
        <xdr:cNvGraphicFramePr/>
      </xdr:nvGraphicFramePr>
      <xdr:xfrm>
        <a:off x="44472225" y="2295525"/>
        <a:ext cx="92011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44</xdr:col>
      <xdr:colOff>0</xdr:colOff>
      <xdr:row>1</xdr:row>
      <xdr:rowOff>0</xdr:rowOff>
    </xdr:from>
    <xdr:ext cx="657225" cy="609600"/>
    <xdr:sp>
      <xdr:nvSpPr>
        <xdr:cNvPr id="4" name="Imagen 1"/>
        <xdr:cNvSpPr>
          <a:spLocks noChangeAspect="1"/>
        </xdr:cNvSpPr>
      </xdr:nvSpPr>
      <xdr:spPr>
        <a:xfrm>
          <a:off x="53282850" y="209550"/>
          <a:ext cx="657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228600</xdr:colOff>
      <xdr:row>3</xdr:row>
      <xdr:rowOff>219075</xdr:rowOff>
    </xdr:from>
    <xdr:to>
      <xdr:col>4</xdr:col>
      <xdr:colOff>2000250</xdr:colOff>
      <xdr:row>18</xdr:row>
      <xdr:rowOff>47625</xdr:rowOff>
    </xdr:to>
    <xdr:sp>
      <xdr:nvSpPr>
        <xdr:cNvPr id="5" name="Rectángulo redondeado 5"/>
        <xdr:cNvSpPr>
          <a:spLocks/>
        </xdr:cNvSpPr>
      </xdr:nvSpPr>
      <xdr:spPr>
        <a:xfrm>
          <a:off x="6781800" y="885825"/>
          <a:ext cx="5086350" cy="3114675"/>
        </a:xfrm>
        <a:prstGeom prst="roundRect">
          <a:avLst/>
        </a:prstGeom>
        <a:solidFill>
          <a:srgbClr val="4F81BD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FFFF"/>
              </a:solidFill>
            </a:rPr>
            <a:t>1. Para realizar el informe de manera</a:t>
          </a:r>
          <a:r>
            <a:rPr lang="en-US" cap="none" sz="1500" b="0" i="0" u="none" baseline="0">
              <a:solidFill>
                <a:srgbClr val="FFFFFF"/>
              </a:solidFill>
            </a:rPr>
            <a:t> automática solo debe rellenar los campos sombreados en gris claro.
</a:t>
          </a:r>
          <a:r>
            <a:rPr lang="en-US" cap="none" sz="1500" b="0" i="0" u="none" baseline="0">
              <a:solidFill>
                <a:srgbClr val="FFFFFF"/>
              </a:solidFill>
            </a:rPr>
            <a:t>2. Para obtener el informe guarde la hoja el PDF o imprima. NOTA: En función de la versión de excel es posible que la primera vez deba ajustar el área de impresión de la hoja</a:t>
          </a:r>
        </a:p>
      </xdr:txBody>
    </xdr:sp>
    <xdr:clientData/>
  </xdr:twoCellAnchor>
  <xdr:twoCellAnchor>
    <xdr:from>
      <xdr:col>17</xdr:col>
      <xdr:colOff>142875</xdr:colOff>
      <xdr:row>62</xdr:row>
      <xdr:rowOff>152400</xdr:rowOff>
    </xdr:from>
    <xdr:to>
      <xdr:col>20</xdr:col>
      <xdr:colOff>781050</xdr:colOff>
      <xdr:row>79</xdr:row>
      <xdr:rowOff>47625</xdr:rowOff>
    </xdr:to>
    <xdr:graphicFrame>
      <xdr:nvGraphicFramePr>
        <xdr:cNvPr id="6" name="Gráfico 6"/>
        <xdr:cNvGraphicFramePr/>
      </xdr:nvGraphicFramePr>
      <xdr:xfrm>
        <a:off x="29889450" y="13030200"/>
        <a:ext cx="31718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542925</xdr:colOff>
      <xdr:row>62</xdr:row>
      <xdr:rowOff>133350</xdr:rowOff>
    </xdr:from>
    <xdr:to>
      <xdr:col>24</xdr:col>
      <xdr:colOff>666750</xdr:colOff>
      <xdr:row>79</xdr:row>
      <xdr:rowOff>38100</xdr:rowOff>
    </xdr:to>
    <xdr:graphicFrame>
      <xdr:nvGraphicFramePr>
        <xdr:cNvPr id="7" name="Gráfico 20"/>
        <xdr:cNvGraphicFramePr/>
      </xdr:nvGraphicFramePr>
      <xdr:xfrm>
        <a:off x="33851850" y="13011150"/>
        <a:ext cx="32194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17</xdr:col>
      <xdr:colOff>219075</xdr:colOff>
      <xdr:row>1</xdr:row>
      <xdr:rowOff>38100</xdr:rowOff>
    </xdr:from>
    <xdr:to>
      <xdr:col>21</xdr:col>
      <xdr:colOff>95250</xdr:colOff>
      <xdr:row>6</xdr:row>
      <xdr:rowOff>180975</xdr:rowOff>
    </xdr:to>
    <xdr:pic>
      <xdr:nvPicPr>
        <xdr:cNvPr id="8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65650" y="247650"/>
          <a:ext cx="3438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619125</xdr:colOff>
      <xdr:row>31</xdr:row>
      <xdr:rowOff>47625</xdr:rowOff>
    </xdr:from>
    <xdr:to>
      <xdr:col>24</xdr:col>
      <xdr:colOff>923925</xdr:colOff>
      <xdr:row>43</xdr:row>
      <xdr:rowOff>152400</xdr:rowOff>
    </xdr:to>
    <xdr:graphicFrame>
      <xdr:nvGraphicFramePr>
        <xdr:cNvPr id="9" name="Gráfico 5"/>
        <xdr:cNvGraphicFramePr/>
      </xdr:nvGraphicFramePr>
      <xdr:xfrm>
        <a:off x="30365700" y="6629400"/>
        <a:ext cx="69627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238125</xdr:colOff>
      <xdr:row>31</xdr:row>
      <xdr:rowOff>28575</xdr:rowOff>
    </xdr:from>
    <xdr:to>
      <xdr:col>27</xdr:col>
      <xdr:colOff>1190625</xdr:colOff>
      <xdr:row>43</xdr:row>
      <xdr:rowOff>152400</xdr:rowOff>
    </xdr:to>
    <xdr:graphicFrame>
      <xdr:nvGraphicFramePr>
        <xdr:cNvPr id="10" name="Gráfico 5"/>
        <xdr:cNvGraphicFramePr/>
      </xdr:nvGraphicFramePr>
      <xdr:xfrm>
        <a:off x="37576125" y="6610350"/>
        <a:ext cx="2952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628650</xdr:colOff>
      <xdr:row>44</xdr:row>
      <xdr:rowOff>66675</xdr:rowOff>
    </xdr:from>
    <xdr:to>
      <xdr:col>22</xdr:col>
      <xdr:colOff>1085850</xdr:colOff>
      <xdr:row>56</xdr:row>
      <xdr:rowOff>161925</xdr:rowOff>
    </xdr:to>
    <xdr:graphicFrame>
      <xdr:nvGraphicFramePr>
        <xdr:cNvPr id="11" name="Gráfico 5"/>
        <xdr:cNvGraphicFramePr/>
      </xdr:nvGraphicFramePr>
      <xdr:xfrm>
        <a:off x="30375225" y="9315450"/>
        <a:ext cx="5143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400050</xdr:colOff>
      <xdr:row>62</xdr:row>
      <xdr:rowOff>152400</xdr:rowOff>
    </xdr:from>
    <xdr:to>
      <xdr:col>28</xdr:col>
      <xdr:colOff>657225</xdr:colOff>
      <xdr:row>79</xdr:row>
      <xdr:rowOff>38100</xdr:rowOff>
    </xdr:to>
    <xdr:graphicFrame>
      <xdr:nvGraphicFramePr>
        <xdr:cNvPr id="12" name="Gráfico 20"/>
        <xdr:cNvGraphicFramePr/>
      </xdr:nvGraphicFramePr>
      <xdr:xfrm>
        <a:off x="37738050" y="13030200"/>
        <a:ext cx="3476625" cy="3314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32</xdr:col>
      <xdr:colOff>219075</xdr:colOff>
      <xdr:row>1</xdr:row>
      <xdr:rowOff>38100</xdr:rowOff>
    </xdr:from>
    <xdr:to>
      <xdr:col>34</xdr:col>
      <xdr:colOff>990600</xdr:colOff>
      <xdr:row>6</xdr:row>
      <xdr:rowOff>219075</xdr:rowOff>
    </xdr:to>
    <xdr:pic>
      <xdr:nvPicPr>
        <xdr:cNvPr id="13" name="Imagen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05300" y="247650"/>
          <a:ext cx="3476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790575</xdr:colOff>
      <xdr:row>48</xdr:row>
      <xdr:rowOff>133350</xdr:rowOff>
    </xdr:from>
    <xdr:to>
      <xdr:col>44</xdr:col>
      <xdr:colOff>390525</xdr:colOff>
      <xdr:row>62</xdr:row>
      <xdr:rowOff>161925</xdr:rowOff>
    </xdr:to>
    <xdr:graphicFrame>
      <xdr:nvGraphicFramePr>
        <xdr:cNvPr id="14" name="Gráfico 5"/>
        <xdr:cNvGraphicFramePr/>
      </xdr:nvGraphicFramePr>
      <xdr:xfrm>
        <a:off x="51063525" y="10248900"/>
        <a:ext cx="26098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22</xdr:col>
      <xdr:colOff>1133475</xdr:colOff>
      <xdr:row>45</xdr:row>
      <xdr:rowOff>190500</xdr:rowOff>
    </xdr:from>
    <xdr:to>
      <xdr:col>24</xdr:col>
      <xdr:colOff>895350</xdr:colOff>
      <xdr:row>56</xdr:row>
      <xdr:rowOff>47625</xdr:rowOff>
    </xdr:to>
    <xdr:pic>
      <xdr:nvPicPr>
        <xdr:cNvPr id="15" name="image526"/>
        <xdr:cNvPicPr preferRelativeResize="1">
          <a:picLocks noChangeAspect="1"/>
        </xdr:cNvPicPr>
      </xdr:nvPicPr>
      <xdr:blipFill>
        <a:blip r:embed="rId10"/>
        <a:srcRect t="9646" b="9968"/>
        <a:stretch>
          <a:fillRect/>
        </a:stretch>
      </xdr:blipFill>
      <xdr:spPr>
        <a:xfrm>
          <a:off x="35566350" y="9677400"/>
          <a:ext cx="17335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M200"/>
  <sheetViews>
    <sheetView tabSelected="1" zoomScale="92" zoomScaleNormal="92" zoomScaleSheetLayoutView="100" zoomScalePageLayoutView="55" workbookViewId="0" topLeftCell="A1">
      <selection activeCell="C182" sqref="C182"/>
    </sheetView>
  </sheetViews>
  <sheetFormatPr defaultColWidth="6.00390625" defaultRowHeight="12.75"/>
  <cols>
    <col min="1" max="1" width="7.28125" style="10" customWidth="1"/>
    <col min="2" max="2" width="60.7109375" style="11" bestFit="1" customWidth="1"/>
    <col min="3" max="3" width="30.28125" style="11" customWidth="1"/>
    <col min="4" max="4" width="49.7109375" style="10" customWidth="1"/>
    <col min="5" max="5" width="31.8515625" style="12" customWidth="1"/>
    <col min="6" max="6" width="18.28125" style="12" bestFit="1" customWidth="1"/>
    <col min="7" max="7" width="18.8515625" style="12" bestFit="1" customWidth="1"/>
    <col min="8" max="8" width="17.7109375" style="12" bestFit="1" customWidth="1"/>
    <col min="9" max="9" width="18.28125" style="1" bestFit="1" customWidth="1"/>
    <col min="10" max="10" width="6.00390625" style="1" customWidth="1"/>
    <col min="11" max="11" width="56.00390625" style="1" bestFit="1" customWidth="1"/>
    <col min="12" max="12" width="51.140625" style="12" bestFit="1" customWidth="1"/>
    <col min="13" max="13" width="27.7109375" style="1" bestFit="1" customWidth="1"/>
    <col min="14" max="14" width="12.28125" style="1" bestFit="1" customWidth="1"/>
    <col min="15" max="15" width="28.00390625" style="1" bestFit="1" customWidth="1"/>
    <col min="16" max="17" width="6.00390625" style="1" customWidth="1"/>
    <col min="18" max="18" width="14.140625" style="1" customWidth="1"/>
    <col min="19" max="19" width="11.421875" style="1" customWidth="1"/>
    <col min="20" max="20" width="12.421875" style="1" customWidth="1"/>
    <col min="21" max="21" width="15.421875" style="1" customWidth="1"/>
    <col min="22" max="22" width="16.8515625" style="1" customWidth="1"/>
    <col min="23" max="23" width="17.140625" style="1" customWidth="1"/>
    <col min="24" max="24" width="12.421875" style="1" customWidth="1"/>
    <col min="25" max="25" width="14.00390625" style="1" customWidth="1"/>
    <col min="26" max="26" width="16.00390625" style="1" customWidth="1"/>
    <col min="27" max="27" width="14.00390625" style="1" customWidth="1"/>
    <col min="28" max="28" width="18.28125" style="1" customWidth="1"/>
    <col min="29" max="29" width="10.8515625" style="1" customWidth="1"/>
    <col min="30" max="30" width="5.8515625" style="1" customWidth="1"/>
    <col min="31" max="31" width="1.7109375" style="1" customWidth="1"/>
    <col min="32" max="32" width="6.00390625" style="1" customWidth="1"/>
    <col min="33" max="33" width="22.140625" style="1" customWidth="1"/>
    <col min="34" max="34" width="18.421875" style="1" customWidth="1"/>
    <col min="35" max="35" width="18.140625" style="1" customWidth="1"/>
    <col min="36" max="37" width="14.140625" style="1" customWidth="1"/>
    <col min="38" max="38" width="11.7109375" style="1" customWidth="1"/>
    <col min="39" max="39" width="10.7109375" style="1" customWidth="1"/>
    <col min="40" max="40" width="11.8515625" style="1" customWidth="1"/>
    <col min="41" max="41" width="12.140625" style="1" customWidth="1"/>
    <col min="42" max="42" width="8.7109375" style="1" customWidth="1"/>
    <col min="43" max="43" width="10.140625" style="1" customWidth="1"/>
    <col min="44" max="44" width="14.140625" style="1" customWidth="1"/>
    <col min="45" max="45" width="7.28125" style="1" customWidth="1"/>
    <col min="46" max="16384" width="6.00390625" style="1" customWidth="1"/>
  </cols>
  <sheetData>
    <row r="1" spans="14:15" ht="16.5" thickBot="1">
      <c r="N1" s="13"/>
      <c r="O1" s="14"/>
    </row>
    <row r="2" spans="2:45" ht="18" customHeight="1" thickTop="1">
      <c r="B2" s="71" t="s">
        <v>160</v>
      </c>
      <c r="C2" s="68"/>
      <c r="L2" s="16" t="str">
        <f aca="true" t="shared" si="0" ref="L2:M17">B5</f>
        <v>Nombre</v>
      </c>
      <c r="M2" s="17">
        <f t="shared" si="0"/>
        <v>0</v>
      </c>
      <c r="N2" s="18"/>
      <c r="O2" s="14"/>
      <c r="Q2" s="107" t="s">
        <v>1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F2" s="107" t="s">
        <v>1</v>
      </c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9"/>
    </row>
    <row r="3" spans="2:45" ht="18" customHeight="1">
      <c r="B3" s="71" t="s">
        <v>161</v>
      </c>
      <c r="C3" s="68"/>
      <c r="L3" s="16" t="str">
        <f t="shared" si="0"/>
        <v>Apellidos</v>
      </c>
      <c r="M3" s="17">
        <f t="shared" si="0"/>
        <v>0</v>
      </c>
      <c r="N3" s="18"/>
      <c r="O3" s="14"/>
      <c r="Q3" s="110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2"/>
      <c r="AF3" s="110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2"/>
    </row>
    <row r="4" spans="12:45" ht="18" customHeight="1">
      <c r="L4" s="16" t="str">
        <f t="shared" si="0"/>
        <v>Nacionalidad</v>
      </c>
      <c r="M4" s="17">
        <f t="shared" si="0"/>
        <v>0</v>
      </c>
      <c r="N4" s="18"/>
      <c r="O4" s="14"/>
      <c r="Q4" s="110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  <c r="AF4" s="110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2"/>
    </row>
    <row r="5" spans="2:45" ht="18" customHeight="1">
      <c r="B5" s="71" t="s">
        <v>0</v>
      </c>
      <c r="C5" s="68"/>
      <c r="D5" s="15"/>
      <c r="L5" s="16" t="str">
        <f t="shared" si="0"/>
        <v>Raza (Caucásica; Negra; Asiática)</v>
      </c>
      <c r="M5" s="17">
        <f t="shared" si="0"/>
        <v>0</v>
      </c>
      <c r="N5" s="18"/>
      <c r="O5" s="14"/>
      <c r="Q5" s="110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2"/>
      <c r="AF5" s="110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2"/>
    </row>
    <row r="6" spans="2:45" ht="18" customHeight="1">
      <c r="B6" s="71" t="s">
        <v>2</v>
      </c>
      <c r="C6" s="68"/>
      <c r="D6" s="19"/>
      <c r="L6" s="16" t="str">
        <f t="shared" si="0"/>
        <v>Sexo (Hombre; Mujer)</v>
      </c>
      <c r="M6" s="17">
        <f t="shared" si="0"/>
        <v>0</v>
      </c>
      <c r="N6" s="18"/>
      <c r="O6" s="14"/>
      <c r="Q6" s="110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2"/>
      <c r="AF6" s="110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2"/>
    </row>
    <row r="7" spans="2:45" ht="18" customHeight="1">
      <c r="B7" s="71" t="s">
        <v>4</v>
      </c>
      <c r="C7" s="68"/>
      <c r="D7" s="15"/>
      <c r="L7" s="16" t="str">
        <f t="shared" si="0"/>
        <v>Deporte</v>
      </c>
      <c r="M7" s="17">
        <f t="shared" si="0"/>
        <v>0</v>
      </c>
      <c r="N7" s="18"/>
      <c r="O7" s="14"/>
      <c r="Q7" s="11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F7" s="110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2"/>
    </row>
    <row r="8" spans="1:45" ht="18" customHeight="1">
      <c r="A8" s="19"/>
      <c r="B8" s="71" t="s">
        <v>5</v>
      </c>
      <c r="C8" s="68"/>
      <c r="D8" s="15"/>
      <c r="L8" s="16" t="str">
        <f t="shared" si="0"/>
        <v>Prueba</v>
      </c>
      <c r="M8" s="17">
        <f t="shared" si="0"/>
        <v>0</v>
      </c>
      <c r="N8" s="18"/>
      <c r="O8" s="14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5"/>
      <c r="AF8" s="22"/>
      <c r="AS8" s="48"/>
    </row>
    <row r="9" spans="1:45" ht="18" customHeight="1">
      <c r="A9" s="19"/>
      <c r="B9" s="71" t="s">
        <v>99</v>
      </c>
      <c r="C9" s="68"/>
      <c r="D9" s="26"/>
      <c r="L9" s="16" t="str">
        <f t="shared" si="0"/>
        <v>Frecuencia semanal de entrenamiento</v>
      </c>
      <c r="M9" s="17">
        <f t="shared" si="0"/>
        <v>0</v>
      </c>
      <c r="N9" s="18"/>
      <c r="O9" s="14"/>
      <c r="Q9" s="22"/>
      <c r="R9" s="103" t="s">
        <v>6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25"/>
      <c r="AF9" s="22"/>
      <c r="AG9" s="103" t="s">
        <v>3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48"/>
    </row>
    <row r="10" spans="2:45" ht="18" customHeight="1">
      <c r="B10" s="71" t="s">
        <v>7</v>
      </c>
      <c r="C10" s="68"/>
      <c r="L10" s="16" t="str">
        <f t="shared" si="0"/>
        <v>Total horas semanales de entrenamiento</v>
      </c>
      <c r="M10" s="17">
        <f t="shared" si="0"/>
        <v>0</v>
      </c>
      <c r="N10" s="27"/>
      <c r="O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25"/>
      <c r="AF10" s="22"/>
      <c r="AH10" s="4"/>
      <c r="AI10" s="4"/>
      <c r="AJ10" s="3"/>
      <c r="AK10" s="4"/>
      <c r="AL10" s="24"/>
      <c r="AM10" s="3"/>
      <c r="AN10" s="5"/>
      <c r="AO10" s="14"/>
      <c r="AP10" s="24"/>
      <c r="AQ10" s="3"/>
      <c r="AR10" s="5"/>
      <c r="AS10" s="25"/>
    </row>
    <row r="11" spans="2:45" ht="18" customHeight="1">
      <c r="B11" s="71" t="s">
        <v>76</v>
      </c>
      <c r="C11" s="68"/>
      <c r="D11" s="15"/>
      <c r="L11" s="16" t="str">
        <f t="shared" si="0"/>
        <v>¿Compite? Si/No</v>
      </c>
      <c r="M11" s="17">
        <f t="shared" si="0"/>
        <v>0</v>
      </c>
      <c r="N11" s="27"/>
      <c r="O11" s="14"/>
      <c r="Q11" s="22"/>
      <c r="R11" s="2" t="s">
        <v>8</v>
      </c>
      <c r="S11" s="4">
        <f>M2</f>
        <v>0</v>
      </c>
      <c r="T11" s="4"/>
      <c r="U11" s="2" t="s">
        <v>9</v>
      </c>
      <c r="V11" s="4">
        <f>M3</f>
        <v>0</v>
      </c>
      <c r="W11" s="24"/>
      <c r="X11" s="2" t="s">
        <v>10</v>
      </c>
      <c r="Y11" s="5">
        <f>M22</f>
        <v>0</v>
      </c>
      <c r="Z11" s="14"/>
      <c r="AB11" s="50" t="s">
        <v>11</v>
      </c>
      <c r="AC11" s="49">
        <f>C23</f>
        <v>0</v>
      </c>
      <c r="AD11" s="25"/>
      <c r="AF11" s="22"/>
      <c r="AG11" s="2" t="s">
        <v>111</v>
      </c>
      <c r="AH11" s="5" t="e">
        <f aca="true" t="shared" si="1" ref="AH11:AH28">M66</f>
        <v>#N/A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</row>
    <row r="12" spans="2:45" ht="18" customHeight="1">
      <c r="B12" s="71" t="s">
        <v>77</v>
      </c>
      <c r="C12" s="68"/>
      <c r="D12" s="19"/>
      <c r="L12" s="16" t="str">
        <f t="shared" si="0"/>
        <v>Nivel competitivo</v>
      </c>
      <c r="M12" s="55">
        <f t="shared" si="0"/>
        <v>0</v>
      </c>
      <c r="N12" s="7"/>
      <c r="O12" s="14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  <c r="AF12" s="22"/>
      <c r="AG12" s="2" t="s">
        <v>48</v>
      </c>
      <c r="AH12" s="5" t="e">
        <f t="shared" si="1"/>
        <v>#N/A</v>
      </c>
      <c r="AI12" s="24"/>
      <c r="AJ12" s="3"/>
      <c r="AK12" s="4"/>
      <c r="AL12" s="24"/>
      <c r="AM12" s="3"/>
      <c r="AN12" s="3"/>
      <c r="AO12" s="3"/>
      <c r="AP12" s="6"/>
      <c r="AQ12" s="14"/>
      <c r="AR12" s="24"/>
      <c r="AS12" s="25"/>
    </row>
    <row r="13" spans="2:45" ht="15.75">
      <c r="B13" s="71" t="s">
        <v>78</v>
      </c>
      <c r="C13" s="68"/>
      <c r="D13" s="19"/>
      <c r="L13" s="16" t="str">
        <f t="shared" si="0"/>
        <v>Lesiones graves en los últimos años</v>
      </c>
      <c r="M13" s="55">
        <f t="shared" si="0"/>
        <v>0</v>
      </c>
      <c r="Q13" s="37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F13" s="22"/>
      <c r="AG13" s="2" t="s">
        <v>47</v>
      </c>
      <c r="AH13" s="5" t="e">
        <f t="shared" si="1"/>
        <v>#N/A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</row>
    <row r="14" spans="2:45" ht="18">
      <c r="B14" s="71" t="s">
        <v>59</v>
      </c>
      <c r="C14" s="68"/>
      <c r="L14" s="12" t="s">
        <v>80</v>
      </c>
      <c r="M14" s="55">
        <f t="shared" si="0"/>
        <v>0</v>
      </c>
      <c r="Q14" s="22"/>
      <c r="R14" s="103" t="s">
        <v>19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23"/>
      <c r="AF14" s="22"/>
      <c r="AG14" s="2" t="s">
        <v>41</v>
      </c>
      <c r="AH14" s="5" t="e">
        <f t="shared" si="1"/>
        <v>#N/A</v>
      </c>
      <c r="AI14" s="4"/>
      <c r="AJ14" s="3"/>
      <c r="AK14" s="4"/>
      <c r="AL14" s="4"/>
      <c r="AM14" s="3"/>
      <c r="AN14" s="3"/>
      <c r="AO14" s="3"/>
      <c r="AP14" s="4"/>
      <c r="AQ14" s="4"/>
      <c r="AR14" s="24"/>
      <c r="AS14" s="25"/>
    </row>
    <row r="15" spans="2:45" ht="15.75">
      <c r="B15" s="71" t="s">
        <v>61</v>
      </c>
      <c r="C15" s="68"/>
      <c r="L15" s="16" t="str">
        <f aca="true" t="shared" si="2" ref="L15:M21">B18</f>
        <v>Otros deportes</v>
      </c>
      <c r="M15" s="55">
        <f t="shared" si="0"/>
        <v>0</v>
      </c>
      <c r="Q15" s="2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23"/>
      <c r="AF15" s="22"/>
      <c r="AG15" s="2" t="s">
        <v>42</v>
      </c>
      <c r="AH15" s="5" t="e">
        <f t="shared" si="1"/>
        <v>#N/A</v>
      </c>
      <c r="AI15" s="24"/>
      <c r="AJ15" s="3"/>
      <c r="AK15" s="4"/>
      <c r="AL15" s="24"/>
      <c r="AM15" s="3"/>
      <c r="AN15" s="24"/>
      <c r="AO15" s="24"/>
      <c r="AP15" s="6"/>
      <c r="AQ15" s="14"/>
      <c r="AR15" s="24"/>
      <c r="AS15" s="25"/>
    </row>
    <row r="16" spans="2:45" ht="15.75">
      <c r="B16" s="71" t="s">
        <v>79</v>
      </c>
      <c r="C16" s="68"/>
      <c r="L16" s="16" t="str">
        <f t="shared" si="2"/>
        <v>Frecuencia semanal de otros deportes</v>
      </c>
      <c r="M16" s="55">
        <f t="shared" si="0"/>
        <v>0</v>
      </c>
      <c r="Q16" s="22"/>
      <c r="R16" s="102" t="s">
        <v>135</v>
      </c>
      <c r="S16" s="102"/>
      <c r="T16" s="102"/>
      <c r="V16" s="102" t="s">
        <v>136</v>
      </c>
      <c r="W16" s="102"/>
      <c r="X16" s="102"/>
      <c r="Y16" s="102"/>
      <c r="AA16" s="113" t="s">
        <v>138</v>
      </c>
      <c r="AB16" s="113"/>
      <c r="AD16" s="23"/>
      <c r="AF16" s="22"/>
      <c r="AG16" s="2" t="s">
        <v>43</v>
      </c>
      <c r="AH16" s="5" t="e">
        <f t="shared" si="1"/>
        <v>#N/A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</row>
    <row r="17" spans="2:45" ht="15.75">
      <c r="B17" s="71" t="s">
        <v>80</v>
      </c>
      <c r="C17" s="68"/>
      <c r="L17" s="16" t="str">
        <f t="shared" si="2"/>
        <v>Total horas semanales de entrenamiento de otros deportes</v>
      </c>
      <c r="M17" s="55">
        <f t="shared" si="0"/>
        <v>0</v>
      </c>
      <c r="Q17" s="22"/>
      <c r="AD17" s="23"/>
      <c r="AF17" s="28"/>
      <c r="AG17" s="2" t="s">
        <v>44</v>
      </c>
      <c r="AH17" s="5" t="e">
        <f t="shared" si="1"/>
        <v>#N/A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</row>
    <row r="18" spans="2:45" ht="15.75">
      <c r="B18" s="71" t="s">
        <v>60</v>
      </c>
      <c r="C18" s="69"/>
      <c r="L18" s="16" t="str">
        <f t="shared" si="2"/>
        <v>¿Compite? Si/No</v>
      </c>
      <c r="M18" s="55">
        <f t="shared" si="2"/>
        <v>0</v>
      </c>
      <c r="Q18" s="22"/>
      <c r="S18" s="2" t="s">
        <v>134</v>
      </c>
      <c r="T18" s="5" t="e">
        <f>M24</f>
        <v>#N/A</v>
      </c>
      <c r="V18" s="2" t="s">
        <v>22</v>
      </c>
      <c r="W18" s="5" t="e">
        <f>M28</f>
        <v>#N/A</v>
      </c>
      <c r="X18" s="2" t="s">
        <v>25</v>
      </c>
      <c r="Y18" s="5" t="e">
        <f>M31</f>
        <v>#N/A</v>
      </c>
      <c r="AA18" s="2" t="s">
        <v>32</v>
      </c>
      <c r="AB18" s="5" t="e">
        <f>M34</f>
        <v>#N/A</v>
      </c>
      <c r="AD18" s="23"/>
      <c r="AF18" s="28"/>
      <c r="AG18" s="2" t="s">
        <v>45</v>
      </c>
      <c r="AH18" s="5" t="e">
        <f t="shared" si="1"/>
        <v>#N/A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</row>
    <row r="19" spans="2:45" ht="15.75">
      <c r="B19" s="71" t="s">
        <v>81</v>
      </c>
      <c r="C19" s="68"/>
      <c r="L19" s="16" t="str">
        <f t="shared" si="2"/>
        <v>Dieta? ¿Cuenta con nutricionista?</v>
      </c>
      <c r="M19" s="55">
        <f t="shared" si="2"/>
        <v>0</v>
      </c>
      <c r="Q19" s="22"/>
      <c r="S19" s="2" t="s">
        <v>20</v>
      </c>
      <c r="T19" s="5" t="e">
        <f>M25</f>
        <v>#N/A</v>
      </c>
      <c r="V19" s="2" t="s">
        <v>23</v>
      </c>
      <c r="W19" s="5" t="e">
        <f>M29</f>
        <v>#N/A</v>
      </c>
      <c r="X19" s="2" t="s">
        <v>26</v>
      </c>
      <c r="Y19" s="5" t="e">
        <f>M32</f>
        <v>#N/A</v>
      </c>
      <c r="AA19" s="2" t="s">
        <v>34</v>
      </c>
      <c r="AB19" s="5" t="e">
        <f>M35</f>
        <v>#N/A</v>
      </c>
      <c r="AD19" s="23"/>
      <c r="AF19" s="28"/>
      <c r="AG19" s="2" t="s">
        <v>65</v>
      </c>
      <c r="AH19" s="5" t="e">
        <f t="shared" si="1"/>
        <v>#N/A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</row>
    <row r="20" spans="2:45" ht="15.75">
      <c r="B20" s="71" t="s">
        <v>82</v>
      </c>
      <c r="C20" s="68"/>
      <c r="L20" s="16" t="str">
        <f t="shared" si="2"/>
        <v>Fecha de la Valoración</v>
      </c>
      <c r="M20" s="57">
        <f t="shared" si="2"/>
        <v>0</v>
      </c>
      <c r="Q20" s="22"/>
      <c r="S20" s="2" t="s">
        <v>54</v>
      </c>
      <c r="T20" s="5" t="e">
        <f>M26</f>
        <v>#N/A</v>
      </c>
      <c r="V20" s="2" t="s">
        <v>24</v>
      </c>
      <c r="W20" s="5" t="e">
        <f>M30</f>
        <v>#N/A</v>
      </c>
      <c r="X20" s="2" t="s">
        <v>69</v>
      </c>
      <c r="Y20" s="5" t="e">
        <f>M33</f>
        <v>#N/A</v>
      </c>
      <c r="AA20" s="2" t="s">
        <v>139</v>
      </c>
      <c r="AB20" s="5" t="e">
        <f>H40</f>
        <v>#N/A</v>
      </c>
      <c r="AC20" s="4"/>
      <c r="AD20" s="23"/>
      <c r="AF20" s="28"/>
      <c r="AG20" s="2" t="s">
        <v>46</v>
      </c>
      <c r="AH20" s="5" t="e">
        <f t="shared" si="1"/>
        <v>#N/A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</row>
    <row r="21" spans="2:45" ht="15.75">
      <c r="B21" s="71" t="s">
        <v>59</v>
      </c>
      <c r="C21" s="68"/>
      <c r="L21" s="16" t="str">
        <f t="shared" si="2"/>
        <v>Fecha de Nacimiento</v>
      </c>
      <c r="M21" s="57">
        <f t="shared" si="2"/>
        <v>0</v>
      </c>
      <c r="Q21" s="22"/>
      <c r="R21" s="24"/>
      <c r="S21" s="2" t="s">
        <v>55</v>
      </c>
      <c r="T21" s="5" t="e">
        <f>M27</f>
        <v>#N/A</v>
      </c>
      <c r="U21" s="24"/>
      <c r="V21" s="24"/>
      <c r="W21" s="24"/>
      <c r="X21" s="24"/>
      <c r="Y21" s="24"/>
      <c r="Z21" s="24"/>
      <c r="AA21" s="2" t="s">
        <v>69</v>
      </c>
      <c r="AB21" s="5" t="e">
        <f>M37</f>
        <v>#N/A</v>
      </c>
      <c r="AC21" s="24"/>
      <c r="AD21" s="23"/>
      <c r="AF21" s="28"/>
      <c r="AG21" s="2" t="s">
        <v>156</v>
      </c>
      <c r="AH21" s="5" t="e">
        <f t="shared" si="1"/>
        <v>#N/A</v>
      </c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</row>
    <row r="22" spans="2:45" ht="15.75">
      <c r="B22" s="71" t="s">
        <v>83</v>
      </c>
      <c r="C22" s="68"/>
      <c r="L22" s="16" t="s">
        <v>18</v>
      </c>
      <c r="M22" s="56">
        <f>ABS((M20-M21)/365)</f>
        <v>0</v>
      </c>
      <c r="Q22" s="29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F22" s="28"/>
      <c r="AG22" s="2" t="s">
        <v>52</v>
      </c>
      <c r="AH22" s="5" t="e">
        <f t="shared" si="1"/>
        <v>#N/A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</row>
    <row r="23" spans="2:45" ht="15.75">
      <c r="B23" s="71" t="s">
        <v>12</v>
      </c>
      <c r="C23" s="70"/>
      <c r="Q23" s="22"/>
      <c r="T23" s="24"/>
      <c r="Y23" s="24"/>
      <c r="Z23" s="24"/>
      <c r="AA23" s="24"/>
      <c r="AB23" s="24"/>
      <c r="AC23" s="24"/>
      <c r="AD23" s="23"/>
      <c r="AF23" s="28"/>
      <c r="AG23" s="2" t="s">
        <v>66</v>
      </c>
      <c r="AH23" s="5" t="e">
        <f t="shared" si="1"/>
        <v>#N/A</v>
      </c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/>
    </row>
    <row r="24" spans="2:45" ht="18">
      <c r="B24" s="71" t="s">
        <v>13</v>
      </c>
      <c r="C24" s="70"/>
      <c r="K24" s="51" t="s">
        <v>123</v>
      </c>
      <c r="L24" s="16" t="s">
        <v>74</v>
      </c>
      <c r="M24" s="20" t="e">
        <f aca="true" t="shared" si="3" ref="M24:M37">H28</f>
        <v>#N/A</v>
      </c>
      <c r="N24" s="36"/>
      <c r="O24" s="14"/>
      <c r="Q24" s="22"/>
      <c r="R24" s="103" t="s">
        <v>140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23"/>
      <c r="AF24" s="28"/>
      <c r="AG24" s="2" t="s">
        <v>50</v>
      </c>
      <c r="AH24" s="5" t="e">
        <f t="shared" si="1"/>
        <v>#N/A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/>
    </row>
    <row r="25" spans="12:45" ht="15.75">
      <c r="L25" s="16" t="str">
        <f aca="true" t="shared" si="4" ref="L25:L35">B29</f>
        <v>Talla (cm)</v>
      </c>
      <c r="M25" s="20" t="e">
        <f t="shared" si="3"/>
        <v>#N/A</v>
      </c>
      <c r="N25" s="36"/>
      <c r="O25" s="14"/>
      <c r="Q25" s="28"/>
      <c r="Y25" s="24"/>
      <c r="Z25" s="24"/>
      <c r="AA25" s="24"/>
      <c r="AB25" s="24"/>
      <c r="AC25" s="24"/>
      <c r="AD25" s="23"/>
      <c r="AF25" s="28"/>
      <c r="AG25" s="2" t="s">
        <v>51</v>
      </c>
      <c r="AH25" s="5" t="e">
        <f t="shared" si="1"/>
        <v>#N/A</v>
      </c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5"/>
    </row>
    <row r="26" spans="4:45" ht="15.75">
      <c r="D26" s="26"/>
      <c r="F26" s="105" t="s">
        <v>14</v>
      </c>
      <c r="G26" s="106"/>
      <c r="L26" s="16" t="str">
        <f t="shared" si="4"/>
        <v>Talla sentado (cm)</v>
      </c>
      <c r="M26" s="20" t="e">
        <f t="shared" si="3"/>
        <v>#N/A</v>
      </c>
      <c r="N26" s="36"/>
      <c r="O26" s="14"/>
      <c r="Q26" s="28"/>
      <c r="R26" s="102" t="s">
        <v>137</v>
      </c>
      <c r="S26" s="102"/>
      <c r="T26" s="102"/>
      <c r="U26" s="102"/>
      <c r="W26" s="102" t="s">
        <v>141</v>
      </c>
      <c r="X26" s="102"/>
      <c r="Y26" s="102"/>
      <c r="AA26" s="102" t="s">
        <v>142</v>
      </c>
      <c r="AB26" s="102"/>
      <c r="AC26" s="102"/>
      <c r="AD26" s="25"/>
      <c r="AF26" s="28"/>
      <c r="AG26" s="2" t="s">
        <v>112</v>
      </c>
      <c r="AH26" s="5" t="e">
        <f t="shared" si="1"/>
        <v>#N/A</v>
      </c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</row>
    <row r="27" spans="3:45" ht="15.75">
      <c r="C27" s="32">
        <v>1</v>
      </c>
      <c r="D27" s="32">
        <v>2</v>
      </c>
      <c r="E27" s="33">
        <v>3</v>
      </c>
      <c r="F27" s="34" t="s">
        <v>15</v>
      </c>
      <c r="G27" s="34" t="s">
        <v>16</v>
      </c>
      <c r="H27" s="35" t="s">
        <v>17</v>
      </c>
      <c r="L27" s="16" t="str">
        <f t="shared" si="4"/>
        <v>Envergadura (cm)</v>
      </c>
      <c r="M27" s="20" t="e">
        <f t="shared" si="3"/>
        <v>#N/A</v>
      </c>
      <c r="N27" s="36"/>
      <c r="O27" s="14"/>
      <c r="Q27" s="28"/>
      <c r="AB27" s="24"/>
      <c r="AC27" s="24"/>
      <c r="AD27" s="25"/>
      <c r="AF27" s="28"/>
      <c r="AG27" s="2" t="s">
        <v>113</v>
      </c>
      <c r="AH27" s="5" t="e">
        <f t="shared" si="1"/>
        <v>#N/A</v>
      </c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5"/>
    </row>
    <row r="28" spans="2:45" ht="15.75">
      <c r="B28" s="71" t="s">
        <v>84</v>
      </c>
      <c r="C28" s="62"/>
      <c r="D28" s="62"/>
      <c r="E28" s="63"/>
      <c r="F28" s="40" t="e">
        <f aca="true" t="shared" si="5" ref="F28:F41">+(D28-C28)/HARMEAN(C28:D28)</f>
        <v>#N/A</v>
      </c>
      <c r="G28" s="41" t="e">
        <f>IF(ABS(F28)&gt;1%,"Si","No")</f>
        <v>#N/A</v>
      </c>
      <c r="H28" s="42" t="e">
        <f aca="true" t="shared" si="6" ref="H28:H41">IF(E28=0,HARMEAN(C28:D28),MEDIAN(C28:E28))</f>
        <v>#N/A</v>
      </c>
      <c r="L28" s="16" t="str">
        <f t="shared" si="4"/>
        <v>PL Tríceps (mm)</v>
      </c>
      <c r="M28" s="20" t="e">
        <f t="shared" si="3"/>
        <v>#N/A</v>
      </c>
      <c r="N28" s="36"/>
      <c r="O28" s="14"/>
      <c r="Q28" s="28"/>
      <c r="S28" s="14"/>
      <c r="T28" s="2" t="s">
        <v>27</v>
      </c>
      <c r="U28" s="5" t="e">
        <f>M48</f>
        <v>#N/A</v>
      </c>
      <c r="W28" s="24"/>
      <c r="X28" s="2" t="s">
        <v>33</v>
      </c>
      <c r="Y28" s="5" t="e">
        <f>M39</f>
        <v>#N/A</v>
      </c>
      <c r="AA28" s="2" t="s">
        <v>143</v>
      </c>
      <c r="AB28" s="5" t="e">
        <f>M42</f>
        <v>#N/A</v>
      </c>
      <c r="AD28" s="25"/>
      <c r="AF28" s="28"/>
      <c r="AG28" s="2" t="s">
        <v>114</v>
      </c>
      <c r="AH28" s="5" t="e">
        <f t="shared" si="1"/>
        <v>#N/A</v>
      </c>
      <c r="AI28" s="5"/>
      <c r="AJ28" s="24"/>
      <c r="AK28" s="24"/>
      <c r="AL28" s="24"/>
      <c r="AM28" s="24"/>
      <c r="AN28" s="24"/>
      <c r="AO28" s="24"/>
      <c r="AP28" s="24"/>
      <c r="AQ28" s="24"/>
      <c r="AR28" s="24"/>
      <c r="AS28" s="25"/>
    </row>
    <row r="29" spans="2:45" ht="15.75">
      <c r="B29" s="71" t="s">
        <v>85</v>
      </c>
      <c r="C29" s="64"/>
      <c r="D29" s="64"/>
      <c r="E29" s="65"/>
      <c r="F29" s="40" t="e">
        <f t="shared" si="5"/>
        <v>#N/A</v>
      </c>
      <c r="G29" s="41" t="e">
        <f>IF(ABS(F29)&gt;1%,"Si","No")</f>
        <v>#N/A</v>
      </c>
      <c r="H29" s="42" t="e">
        <f t="shared" si="6"/>
        <v>#N/A</v>
      </c>
      <c r="L29" s="16" t="str">
        <f t="shared" si="4"/>
        <v>PL Subescapular (mm)</v>
      </c>
      <c r="M29" s="20" t="e">
        <f t="shared" si="3"/>
        <v>#N/A</v>
      </c>
      <c r="N29" s="36"/>
      <c r="O29" s="14"/>
      <c r="Q29" s="28"/>
      <c r="W29" s="24"/>
      <c r="X29" s="2" t="s">
        <v>67</v>
      </c>
      <c r="Y29" s="5" t="e">
        <f>M40</f>
        <v>#N/A</v>
      </c>
      <c r="AA29" s="2" t="s">
        <v>26</v>
      </c>
      <c r="AB29" s="5" t="e">
        <f>M43</f>
        <v>#N/A</v>
      </c>
      <c r="AD29" s="25"/>
      <c r="AF29" s="28"/>
      <c r="AG29" s="3"/>
      <c r="AH29" s="14"/>
      <c r="AI29" s="5"/>
      <c r="AJ29" s="24"/>
      <c r="AK29" s="24"/>
      <c r="AL29" s="24"/>
      <c r="AM29" s="24"/>
      <c r="AN29" s="24"/>
      <c r="AO29" s="24"/>
      <c r="AP29" s="24"/>
      <c r="AQ29" s="24"/>
      <c r="AR29" s="24"/>
      <c r="AS29" s="25"/>
    </row>
    <row r="30" spans="2:45" ht="15.75">
      <c r="B30" s="71" t="s">
        <v>86</v>
      </c>
      <c r="C30" s="62"/>
      <c r="D30" s="62"/>
      <c r="E30" s="63"/>
      <c r="F30" s="40" t="e">
        <f t="shared" si="5"/>
        <v>#N/A</v>
      </c>
      <c r="G30" s="41" t="e">
        <f>IF(ABS(F30)&gt;1%,"Si","No")</f>
        <v>#N/A</v>
      </c>
      <c r="H30" s="42" t="e">
        <f t="shared" si="6"/>
        <v>#N/A</v>
      </c>
      <c r="L30" s="16" t="str">
        <f t="shared" si="4"/>
        <v>PL Supraespinal (mm)</v>
      </c>
      <c r="M30" s="20" t="e">
        <f t="shared" si="3"/>
        <v>#N/A</v>
      </c>
      <c r="N30" s="36"/>
      <c r="O30" s="14"/>
      <c r="Q30" s="28"/>
      <c r="W30" s="24"/>
      <c r="X30" s="2" t="s">
        <v>35</v>
      </c>
      <c r="Y30" s="5" t="e">
        <f>M41</f>
        <v>#N/A</v>
      </c>
      <c r="AA30" s="2" t="s">
        <v>69</v>
      </c>
      <c r="AB30" s="5" t="e">
        <f>M44</f>
        <v>#N/A</v>
      </c>
      <c r="AD30" s="25"/>
      <c r="AF30" s="28"/>
      <c r="AG30" s="3"/>
      <c r="AH30" s="14"/>
      <c r="AI30" s="5"/>
      <c r="AJ30" s="24"/>
      <c r="AK30" s="24"/>
      <c r="AL30" s="24"/>
      <c r="AM30" s="24"/>
      <c r="AN30" s="24"/>
      <c r="AO30" s="24"/>
      <c r="AP30" s="24"/>
      <c r="AQ30" s="24"/>
      <c r="AR30" s="24"/>
      <c r="AS30" s="25"/>
    </row>
    <row r="31" spans="2:45" ht="15.75">
      <c r="B31" s="71" t="s">
        <v>87</v>
      </c>
      <c r="C31" s="62"/>
      <c r="D31" s="62"/>
      <c r="E31" s="63"/>
      <c r="F31" s="40" t="e">
        <f t="shared" si="5"/>
        <v>#N/A</v>
      </c>
      <c r="G31" s="41" t="e">
        <f>IF(ABS(F31)&gt;1%,"Si","No")</f>
        <v>#N/A</v>
      </c>
      <c r="H31" s="42" t="e">
        <f t="shared" si="6"/>
        <v>#N/A</v>
      </c>
      <c r="L31" s="16" t="str">
        <f t="shared" si="4"/>
        <v>PL Abdominal (mm)</v>
      </c>
      <c r="M31" s="20" t="e">
        <f t="shared" si="3"/>
        <v>#N/A</v>
      </c>
      <c r="N31" s="36"/>
      <c r="O31" s="14"/>
      <c r="Q31" s="28"/>
      <c r="AB31" s="14"/>
      <c r="AC31" s="14"/>
      <c r="AD31" s="23"/>
      <c r="AF31" s="28"/>
      <c r="AG31" s="3"/>
      <c r="AH31" s="14"/>
      <c r="AI31" s="5"/>
      <c r="AJ31" s="24"/>
      <c r="AK31" s="24"/>
      <c r="AL31" s="24"/>
      <c r="AM31" s="24"/>
      <c r="AN31" s="24"/>
      <c r="AO31" s="24"/>
      <c r="AP31" s="24"/>
      <c r="AQ31" s="24"/>
      <c r="AR31" s="24"/>
      <c r="AS31" s="25"/>
    </row>
    <row r="32" spans="2:45" ht="15.75">
      <c r="B32" s="71" t="s">
        <v>88</v>
      </c>
      <c r="C32" s="66"/>
      <c r="D32" s="66"/>
      <c r="E32" s="67"/>
      <c r="F32" s="40" t="e">
        <f t="shared" si="5"/>
        <v>#N/A</v>
      </c>
      <c r="G32" s="41" t="e">
        <f aca="true" t="shared" si="7" ref="G32:G37">IF(ABS(F32)&gt;5%,"Si","No")</f>
        <v>#N/A</v>
      </c>
      <c r="H32" s="42" t="e">
        <f t="shared" si="6"/>
        <v>#N/A</v>
      </c>
      <c r="L32" s="16" t="str">
        <f t="shared" si="4"/>
        <v>PL Muslo (mm)</v>
      </c>
      <c r="M32" s="20" t="e">
        <f t="shared" si="3"/>
        <v>#N/A</v>
      </c>
      <c r="N32" s="36"/>
      <c r="O32" s="14"/>
      <c r="Q32" s="28"/>
      <c r="U32" s="14"/>
      <c r="V32" s="14"/>
      <c r="W32" s="14"/>
      <c r="X32" s="14"/>
      <c r="Y32" s="14"/>
      <c r="Z32" s="14"/>
      <c r="AA32" s="14"/>
      <c r="AB32" s="14"/>
      <c r="AC32" s="14"/>
      <c r="AD32" s="23"/>
      <c r="AF32" s="28"/>
      <c r="AG32" s="3"/>
      <c r="AH32" s="14"/>
      <c r="AI32" s="5"/>
      <c r="AJ32" s="24"/>
      <c r="AK32" s="24"/>
      <c r="AL32" s="24"/>
      <c r="AM32" s="24"/>
      <c r="AN32" s="24"/>
      <c r="AO32" s="24"/>
      <c r="AP32" s="24"/>
      <c r="AQ32" s="24"/>
      <c r="AR32" s="24"/>
      <c r="AS32" s="25"/>
    </row>
    <row r="33" spans="2:45" ht="15.75">
      <c r="B33" s="71" t="s">
        <v>89</v>
      </c>
      <c r="C33" s="66"/>
      <c r="D33" s="66"/>
      <c r="E33" s="67"/>
      <c r="F33" s="40" t="e">
        <f t="shared" si="5"/>
        <v>#N/A</v>
      </c>
      <c r="G33" s="41" t="e">
        <f t="shared" si="7"/>
        <v>#N/A</v>
      </c>
      <c r="H33" s="42" t="e">
        <f t="shared" si="6"/>
        <v>#N/A</v>
      </c>
      <c r="L33" s="16" t="str">
        <f t="shared" si="4"/>
        <v>PL Pierna (mm)</v>
      </c>
      <c r="M33" s="20" t="e">
        <f t="shared" si="3"/>
        <v>#N/A</v>
      </c>
      <c r="N33" s="36"/>
      <c r="O33" s="14"/>
      <c r="Q33" s="28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23"/>
      <c r="AF33" s="28"/>
      <c r="AG33" s="3"/>
      <c r="AH33" s="14"/>
      <c r="AI33" s="5"/>
      <c r="AJ33" s="24"/>
      <c r="AK33" s="24"/>
      <c r="AL33" s="24"/>
      <c r="AM33" s="24"/>
      <c r="AN33" s="24"/>
      <c r="AO33" s="24"/>
      <c r="AP33" s="24"/>
      <c r="AQ33" s="24"/>
      <c r="AR33" s="24"/>
      <c r="AS33" s="25"/>
    </row>
    <row r="34" spans="2:45" ht="15.75">
      <c r="B34" s="71" t="s">
        <v>90</v>
      </c>
      <c r="C34" s="66"/>
      <c r="D34" s="66"/>
      <c r="E34" s="67"/>
      <c r="F34" s="40" t="e">
        <f t="shared" si="5"/>
        <v>#N/A</v>
      </c>
      <c r="G34" s="41" t="e">
        <f t="shared" si="7"/>
        <v>#N/A</v>
      </c>
      <c r="H34" s="42" t="e">
        <f t="shared" si="6"/>
        <v>#N/A</v>
      </c>
      <c r="L34" s="16" t="str">
        <f t="shared" si="4"/>
        <v>PR Brazo Relajado (cm)</v>
      </c>
      <c r="M34" s="20" t="e">
        <f t="shared" si="3"/>
        <v>#N/A</v>
      </c>
      <c r="N34" s="36"/>
      <c r="O34" s="14"/>
      <c r="Q34" s="28"/>
      <c r="W34" s="14"/>
      <c r="X34" s="14"/>
      <c r="Y34" s="14"/>
      <c r="Z34" s="14"/>
      <c r="AA34" s="14"/>
      <c r="AB34" s="14"/>
      <c r="AC34" s="14"/>
      <c r="AD34" s="23"/>
      <c r="AF34" s="28"/>
      <c r="AG34" s="3"/>
      <c r="AH34" s="14"/>
      <c r="AI34" s="5"/>
      <c r="AJ34" s="14"/>
      <c r="AK34" s="14"/>
      <c r="AL34" s="14"/>
      <c r="AM34" s="14"/>
      <c r="AN34" s="14"/>
      <c r="AO34" s="14"/>
      <c r="AP34" s="14"/>
      <c r="AQ34" s="14"/>
      <c r="AR34" s="14"/>
      <c r="AS34" s="23"/>
    </row>
    <row r="35" spans="1:45" s="9" customFormat="1" ht="15.75">
      <c r="A35" s="10"/>
      <c r="B35" s="71" t="s">
        <v>91</v>
      </c>
      <c r="C35" s="66"/>
      <c r="D35" s="66"/>
      <c r="E35" s="67"/>
      <c r="F35" s="40" t="e">
        <f t="shared" si="5"/>
        <v>#N/A</v>
      </c>
      <c r="G35" s="41" t="e">
        <f t="shared" si="7"/>
        <v>#N/A</v>
      </c>
      <c r="H35" s="42" t="e">
        <f t="shared" si="6"/>
        <v>#N/A</v>
      </c>
      <c r="I35" s="1"/>
      <c r="J35" s="1"/>
      <c r="K35" s="1"/>
      <c r="L35" s="16" t="str">
        <f t="shared" si="4"/>
        <v>PR Brazo Flexionado y Contraido (cm)</v>
      </c>
      <c r="M35" s="20" t="e">
        <f t="shared" si="3"/>
        <v>#N/A</v>
      </c>
      <c r="N35" s="36"/>
      <c r="O35" s="14"/>
      <c r="Q35" s="28"/>
      <c r="R35" s="1"/>
      <c r="S35" s="1"/>
      <c r="T35" s="1"/>
      <c r="U35" s="1"/>
      <c r="V35" s="1"/>
      <c r="W35" s="14"/>
      <c r="X35" s="14"/>
      <c r="Y35" s="14"/>
      <c r="Z35" s="14"/>
      <c r="AA35" s="14"/>
      <c r="AB35" s="14"/>
      <c r="AC35" s="14"/>
      <c r="AD35" s="23"/>
      <c r="AF35" s="28"/>
      <c r="AG35" s="3"/>
      <c r="AH35" s="14"/>
      <c r="AI35" s="5"/>
      <c r="AJ35" s="14"/>
      <c r="AK35" s="14"/>
      <c r="AL35" s="14"/>
      <c r="AM35" s="14"/>
      <c r="AN35" s="14"/>
      <c r="AO35" s="14"/>
      <c r="AP35" s="14"/>
      <c r="AQ35" s="14"/>
      <c r="AR35" s="14"/>
      <c r="AS35" s="23"/>
    </row>
    <row r="36" spans="1:45" s="9" customFormat="1" ht="15.75">
      <c r="A36" s="10"/>
      <c r="B36" s="71" t="s">
        <v>92</v>
      </c>
      <c r="C36" s="66"/>
      <c r="D36" s="66"/>
      <c r="E36" s="67"/>
      <c r="F36" s="40" t="e">
        <f t="shared" si="5"/>
        <v>#N/A</v>
      </c>
      <c r="G36" s="41" t="e">
        <f t="shared" si="7"/>
        <v>#N/A</v>
      </c>
      <c r="H36" s="42" t="e">
        <f t="shared" si="6"/>
        <v>#N/A</v>
      </c>
      <c r="I36" s="1"/>
      <c r="K36" s="1"/>
      <c r="L36" s="16" t="s">
        <v>118</v>
      </c>
      <c r="M36" s="20" t="e">
        <f t="shared" si="3"/>
        <v>#N/A</v>
      </c>
      <c r="N36" s="36"/>
      <c r="O36" s="14"/>
      <c r="Q36" s="28"/>
      <c r="R36" s="1"/>
      <c r="S36" s="1"/>
      <c r="T36" s="1"/>
      <c r="U36" s="1"/>
      <c r="V36" s="1"/>
      <c r="W36" s="14"/>
      <c r="X36" s="14"/>
      <c r="Y36" s="14"/>
      <c r="Z36" s="14"/>
      <c r="AA36" s="14"/>
      <c r="AB36" s="14"/>
      <c r="AC36" s="14"/>
      <c r="AD36" s="23"/>
      <c r="AF36" s="28"/>
      <c r="AG36" s="3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</row>
    <row r="37" spans="1:45" s="9" customFormat="1" ht="15.75">
      <c r="A37" s="10"/>
      <c r="B37" s="71" t="s">
        <v>93</v>
      </c>
      <c r="C37" s="66"/>
      <c r="D37" s="66"/>
      <c r="E37" s="67"/>
      <c r="F37" s="40" t="e">
        <f t="shared" si="5"/>
        <v>#N/A</v>
      </c>
      <c r="G37" s="41" t="e">
        <f t="shared" si="7"/>
        <v>#N/A</v>
      </c>
      <c r="H37" s="42" t="e">
        <f t="shared" si="6"/>
        <v>#N/A</v>
      </c>
      <c r="I37" s="1"/>
      <c r="K37" s="1"/>
      <c r="L37" s="16" t="str">
        <f>B41</f>
        <v>PR Pierna (cm)</v>
      </c>
      <c r="M37" s="20" t="e">
        <f t="shared" si="3"/>
        <v>#N/A</v>
      </c>
      <c r="N37" s="36"/>
      <c r="O37" s="14"/>
      <c r="Q37" s="28"/>
      <c r="R37" s="43"/>
      <c r="S37" s="43"/>
      <c r="T37" s="43"/>
      <c r="U37" s="14"/>
      <c r="V37" s="43"/>
      <c r="W37" s="43"/>
      <c r="X37" s="43"/>
      <c r="Y37" s="43"/>
      <c r="Z37" s="43"/>
      <c r="AA37" s="43"/>
      <c r="AB37" s="43"/>
      <c r="AC37" s="43"/>
      <c r="AD37" s="23"/>
      <c r="AF37" s="28"/>
      <c r="AI37" s="14"/>
      <c r="AJ37" s="14"/>
      <c r="AK37" s="5"/>
      <c r="AL37" s="14"/>
      <c r="AM37" s="14"/>
      <c r="AN37" s="14"/>
      <c r="AO37" s="14"/>
      <c r="AP37" s="14"/>
      <c r="AQ37" s="14"/>
      <c r="AR37" s="14"/>
      <c r="AS37" s="23"/>
    </row>
    <row r="38" spans="1:45" s="9" customFormat="1" ht="15.75">
      <c r="A38" s="10"/>
      <c r="B38" s="71" t="s">
        <v>94</v>
      </c>
      <c r="C38" s="66"/>
      <c r="D38" s="66"/>
      <c r="E38" s="65"/>
      <c r="F38" s="40" t="e">
        <f t="shared" si="5"/>
        <v>#N/A</v>
      </c>
      <c r="G38" s="41" t="e">
        <f>IF(ABS(F38)&gt;1%,"Si","No")</f>
        <v>#N/A</v>
      </c>
      <c r="H38" s="42" t="e">
        <f t="shared" si="6"/>
        <v>#N/A</v>
      </c>
      <c r="K38" s="1"/>
      <c r="L38" s="1"/>
      <c r="M38" s="1"/>
      <c r="N38" s="36"/>
      <c r="O38" s="14"/>
      <c r="Q38" s="28"/>
      <c r="S38" s="1"/>
      <c r="T38" s="1"/>
      <c r="U38" s="1"/>
      <c r="V38" s="1"/>
      <c r="W38" s="1"/>
      <c r="X38" s="1"/>
      <c r="Y38" s="1"/>
      <c r="Z38" s="1"/>
      <c r="AA38" s="1"/>
      <c r="AD38" s="23"/>
      <c r="AF38" s="28"/>
      <c r="AG38" s="3"/>
      <c r="AH38" s="14"/>
      <c r="AI38" s="14"/>
      <c r="AJ38" s="14"/>
      <c r="AK38" s="5"/>
      <c r="AL38" s="14"/>
      <c r="AM38" s="14"/>
      <c r="AN38" s="14"/>
      <c r="AO38" s="14"/>
      <c r="AP38" s="14"/>
      <c r="AQ38" s="14"/>
      <c r="AR38" s="14"/>
      <c r="AS38" s="23"/>
    </row>
    <row r="39" spans="1:45" s="9" customFormat="1" ht="15.75">
      <c r="A39" s="10"/>
      <c r="B39" s="71" t="s">
        <v>129</v>
      </c>
      <c r="C39" s="66"/>
      <c r="D39" s="66"/>
      <c r="E39" s="67"/>
      <c r="F39" s="40" t="e">
        <f t="shared" si="5"/>
        <v>#N/A</v>
      </c>
      <c r="G39" s="41" t="e">
        <f>IF(ABS(F39)&gt;1%,"Si","No")</f>
        <v>#N/A</v>
      </c>
      <c r="H39" s="42" t="e">
        <f t="shared" si="6"/>
        <v>#N/A</v>
      </c>
      <c r="K39" s="51" t="s">
        <v>126</v>
      </c>
      <c r="L39" s="16" t="s">
        <v>28</v>
      </c>
      <c r="M39" s="20" t="e">
        <f>M34-(PI()*M28/10)</f>
        <v>#N/A</v>
      </c>
      <c r="N39" s="36"/>
      <c r="O39" s="14"/>
      <c r="Q39" s="28"/>
      <c r="R39" s="43"/>
      <c r="S39" s="1"/>
      <c r="T39" s="1"/>
      <c r="U39" s="1"/>
      <c r="V39" s="1"/>
      <c r="W39" s="1"/>
      <c r="X39" s="1"/>
      <c r="Y39" s="1"/>
      <c r="Z39" s="1"/>
      <c r="AA39" s="1"/>
      <c r="AD39" s="23"/>
      <c r="AF39" s="28"/>
      <c r="AG39" s="3"/>
      <c r="AH39" s="14"/>
      <c r="AI39" s="14"/>
      <c r="AJ39" s="14"/>
      <c r="AK39" s="5"/>
      <c r="AL39" s="14"/>
      <c r="AM39" s="14"/>
      <c r="AN39" s="14"/>
      <c r="AO39" s="14"/>
      <c r="AP39" s="14"/>
      <c r="AQ39" s="14"/>
      <c r="AR39" s="14"/>
      <c r="AS39" s="23"/>
    </row>
    <row r="40" spans="2:45" ht="15.75">
      <c r="B40" s="71" t="s">
        <v>95</v>
      </c>
      <c r="C40" s="66"/>
      <c r="D40" s="66"/>
      <c r="E40" s="67"/>
      <c r="F40" s="40" t="e">
        <f t="shared" si="5"/>
        <v>#N/A</v>
      </c>
      <c r="G40" s="41" t="e">
        <f>IF(ABS(F40)&gt;1%,"Si","No")</f>
        <v>#N/A</v>
      </c>
      <c r="H40" s="42" t="e">
        <f t="shared" si="6"/>
        <v>#N/A</v>
      </c>
      <c r="I40" s="9"/>
      <c r="J40" s="9"/>
      <c r="L40" s="16" t="s">
        <v>40</v>
      </c>
      <c r="M40" s="20" t="e">
        <f>M36-(PI()*M32/10)</f>
        <v>#N/A</v>
      </c>
      <c r="Q40" s="28"/>
      <c r="R40" s="9"/>
      <c r="AD40" s="23"/>
      <c r="AF40" s="28"/>
      <c r="AI40" s="43"/>
      <c r="AJ40" s="14"/>
      <c r="AK40" s="43"/>
      <c r="AL40" s="43"/>
      <c r="AM40" s="43"/>
      <c r="AN40" s="43"/>
      <c r="AO40" s="43"/>
      <c r="AP40" s="43"/>
      <c r="AQ40" s="43"/>
      <c r="AR40" s="43"/>
      <c r="AS40" s="23"/>
    </row>
    <row r="41" spans="2:45" ht="18">
      <c r="B41" s="71" t="s">
        <v>96</v>
      </c>
      <c r="C41" s="66"/>
      <c r="D41" s="66"/>
      <c r="E41" s="67"/>
      <c r="F41" s="40" t="e">
        <f t="shared" si="5"/>
        <v>#N/A</v>
      </c>
      <c r="G41" s="41" t="e">
        <f>IF(ABS(F41)&gt;1%,"Si","No")</f>
        <v>#N/A</v>
      </c>
      <c r="H41" s="42" t="e">
        <f t="shared" si="6"/>
        <v>#N/A</v>
      </c>
      <c r="I41" s="9"/>
      <c r="L41" s="16" t="s">
        <v>30</v>
      </c>
      <c r="M41" s="20" t="e">
        <f>M37-(PI()*M33/10)</f>
        <v>#N/A</v>
      </c>
      <c r="N41" s="36"/>
      <c r="O41" s="14"/>
      <c r="Q41" s="28"/>
      <c r="R41" s="9"/>
      <c r="AD41" s="23"/>
      <c r="AF41" s="28"/>
      <c r="AG41" s="8"/>
      <c r="AH41" s="43"/>
      <c r="AI41" s="43"/>
      <c r="AJ41" s="43"/>
      <c r="AK41" s="43"/>
      <c r="AL41" s="43"/>
      <c r="AM41" s="43"/>
      <c r="AN41" s="43"/>
      <c r="AO41" s="43"/>
      <c r="AP41" s="43"/>
      <c r="AQ41" s="8"/>
      <c r="AR41" s="43"/>
      <c r="AS41" s="23"/>
    </row>
    <row r="42" spans="9:45" ht="15.75">
      <c r="I42" s="9"/>
      <c r="L42" s="46" t="s">
        <v>37</v>
      </c>
      <c r="M42" s="20" t="e">
        <f>M39*M39/(4*PI())</f>
        <v>#N/A</v>
      </c>
      <c r="O42" s="14"/>
      <c r="Q42" s="28"/>
      <c r="R42" s="9"/>
      <c r="AD42" s="23"/>
      <c r="AF42" s="28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23"/>
    </row>
    <row r="43" spans="2:45" ht="15.75">
      <c r="B43" s="44" t="s">
        <v>29</v>
      </c>
      <c r="L43" s="46" t="s">
        <v>68</v>
      </c>
      <c r="M43" s="20" t="e">
        <f>M40*M40/(4*PI())</f>
        <v>#N/A</v>
      </c>
      <c r="O43" s="14"/>
      <c r="Q43" s="28"/>
      <c r="AB43" s="14"/>
      <c r="AC43" s="4"/>
      <c r="AD43" s="23"/>
      <c r="AF43" s="28"/>
      <c r="AG43" s="3"/>
      <c r="AH43" s="43"/>
      <c r="AI43" s="5"/>
      <c r="AJ43" s="43"/>
      <c r="AK43" s="3"/>
      <c r="AL43" s="43"/>
      <c r="AM43" s="5"/>
      <c r="AN43" s="43"/>
      <c r="AO43" s="43"/>
      <c r="AP43" s="43"/>
      <c r="AQ43" s="3"/>
      <c r="AR43" s="5"/>
      <c r="AS43" s="23"/>
    </row>
    <row r="44" spans="2:45" ht="18.75" customHeight="1">
      <c r="B44" s="10" t="s">
        <v>31</v>
      </c>
      <c r="L44" s="45" t="s">
        <v>38</v>
      </c>
      <c r="M44" s="20" t="e">
        <f>M41*M41/(4*PI())</f>
        <v>#N/A</v>
      </c>
      <c r="Q44" s="28"/>
      <c r="U44" s="14"/>
      <c r="AA44" s="4"/>
      <c r="AB44" s="4"/>
      <c r="AC44" s="14"/>
      <c r="AD44" s="23"/>
      <c r="AF44" s="28"/>
      <c r="AG44" s="3"/>
      <c r="AH44" s="43"/>
      <c r="AI44" s="5"/>
      <c r="AJ44" s="43"/>
      <c r="AK44" s="3"/>
      <c r="AL44" s="43"/>
      <c r="AM44" s="5"/>
      <c r="AN44" s="43"/>
      <c r="AO44" s="43"/>
      <c r="AP44" s="43"/>
      <c r="AQ44" s="3"/>
      <c r="AR44" s="5"/>
      <c r="AS44" s="23"/>
    </row>
    <row r="45" spans="15:45" ht="18.75" customHeight="1">
      <c r="O45" s="14"/>
      <c r="Q45" s="28"/>
      <c r="AD45" s="23"/>
      <c r="AF45" s="28"/>
      <c r="AG45" s="3"/>
      <c r="AH45" s="43"/>
      <c r="AI45" s="5"/>
      <c r="AJ45" s="43"/>
      <c r="AK45" s="43"/>
      <c r="AL45" s="43"/>
      <c r="AM45" s="43"/>
      <c r="AN45" s="43"/>
      <c r="AO45" s="43"/>
      <c r="AP45" s="43"/>
      <c r="AQ45" s="3"/>
      <c r="AR45" s="5"/>
      <c r="AS45" s="23"/>
    </row>
    <row r="46" spans="11:45" ht="15.75">
      <c r="K46" s="51" t="s">
        <v>127</v>
      </c>
      <c r="L46" s="46" t="s">
        <v>128</v>
      </c>
      <c r="M46" s="20" t="e">
        <f>M35-M34</f>
        <v>#N/A</v>
      </c>
      <c r="Q46" s="28"/>
      <c r="AD46" s="23"/>
      <c r="AF46" s="29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1"/>
    </row>
    <row r="47" spans="2:45" ht="15.75">
      <c r="B47" s="80" t="s">
        <v>63</v>
      </c>
      <c r="C47" s="80"/>
      <c r="D47" s="58"/>
      <c r="O47" s="9"/>
      <c r="Q47" s="28"/>
      <c r="Z47" s="3" t="s">
        <v>159</v>
      </c>
      <c r="AD47" s="23"/>
      <c r="AF47" s="2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9"/>
    </row>
    <row r="48" spans="2:45" ht="18">
      <c r="B48" s="59"/>
      <c r="C48" s="59"/>
      <c r="K48" s="51" t="s">
        <v>122</v>
      </c>
      <c r="L48" s="46" t="s">
        <v>36</v>
      </c>
      <c r="M48" s="20" t="e">
        <f>SUM(M28+M29+M30+M31+M32+M33)</f>
        <v>#N/A</v>
      </c>
      <c r="Q48" s="28"/>
      <c r="AD48" s="23"/>
      <c r="AF48" s="28"/>
      <c r="AG48" s="103" t="s">
        <v>157</v>
      </c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23"/>
    </row>
    <row r="49" spans="2:45" ht="15">
      <c r="B49" s="61" t="s">
        <v>64</v>
      </c>
      <c r="C49" s="73"/>
      <c r="D49" s="82">
        <f>(C49-C24)/365.25</f>
        <v>0</v>
      </c>
      <c r="I49" s="12"/>
      <c r="L49" s="1"/>
      <c r="Q49" s="28"/>
      <c r="Z49" s="86" t="s">
        <v>143</v>
      </c>
      <c r="AA49" s="96" t="e">
        <f>AB28/SUM($AB$28:$AB$30)</f>
        <v>#N/A</v>
      </c>
      <c r="AD49" s="23"/>
      <c r="AF49" s="28"/>
      <c r="AS49" s="23"/>
    </row>
    <row r="50" spans="9:45" ht="15.75">
      <c r="I50" s="12"/>
      <c r="K50" s="51" t="s">
        <v>73</v>
      </c>
      <c r="L50" s="46" t="s">
        <v>97</v>
      </c>
      <c r="M50" s="20" t="e">
        <f>M51/100*M24</f>
        <v>#N/A</v>
      </c>
      <c r="Q50" s="28"/>
      <c r="AC50" s="54" t="s">
        <v>155</v>
      </c>
      <c r="AD50" s="23"/>
      <c r="AF50" s="28"/>
      <c r="AI50" s="2" t="s">
        <v>21</v>
      </c>
      <c r="AJ50" s="5" t="e">
        <f>M57</f>
        <v>#N/A</v>
      </c>
      <c r="AK50" s="4" t="e">
        <f>IF(AJ50&lt;18.5,"Bajo Peso",IF(AJ50&lt;25,"Normopeso",IF(AJ50&lt;27,"Sobrepeso I",IF(AJ50&lt;30,"Sobrepeso II",IF(AJ50&lt;35,"Obesidad I",IF(AJ50&lt;40,"Obesidad II",IF(AJ50&lt;50,"Obesidad mórbida")))))))</f>
        <v>#N/A</v>
      </c>
      <c r="AS50" s="23"/>
    </row>
    <row r="51" spans="3:45" ht="15">
      <c r="C51" s="74"/>
      <c r="D51" s="77" t="s">
        <v>70</v>
      </c>
      <c r="I51" s="12"/>
      <c r="L51" s="46" t="s">
        <v>124</v>
      </c>
      <c r="M51" s="20" t="e">
        <f>IF(C9="Hombre",3.64+(M48)*0.097,4.56+(M48)*0.143)</f>
        <v>#N/A</v>
      </c>
      <c r="Q51" s="28"/>
      <c r="AC51" s="54" t="s">
        <v>154</v>
      </c>
      <c r="AD51" s="23"/>
      <c r="AF51" s="28"/>
      <c r="AS51" s="23"/>
    </row>
    <row r="52" spans="2:45" ht="15.75">
      <c r="B52" s="61" t="s">
        <v>84</v>
      </c>
      <c r="C52" s="75"/>
      <c r="D52" s="76" t="e">
        <f aca="true" t="shared" si="8" ref="D52:D65">H28-C52</f>
        <v>#N/A</v>
      </c>
      <c r="I52" s="12"/>
      <c r="L52" s="46" t="s">
        <v>125</v>
      </c>
      <c r="M52" s="20" t="e">
        <f>((N52*5.85)+25.6)/(170.18/M25)^3</f>
        <v>#N/A</v>
      </c>
      <c r="N52" s="54" t="e">
        <f>(M48*(170.18/M25)-116.41)/34.79</f>
        <v>#N/A</v>
      </c>
      <c r="Q52" s="28"/>
      <c r="Z52" s="86" t="s">
        <v>26</v>
      </c>
      <c r="AA52" s="96" t="e">
        <f>AB29/SUM($AB$28:$AB$30)</f>
        <v>#N/A</v>
      </c>
      <c r="AC52" s="54" t="s">
        <v>153</v>
      </c>
      <c r="AD52" s="23"/>
      <c r="AF52" s="28"/>
      <c r="AI52" s="2" t="s">
        <v>57</v>
      </c>
      <c r="AJ52" s="5" t="e">
        <f>M59</f>
        <v>#N/A</v>
      </c>
      <c r="AK52" s="4" t="e">
        <f>IF(AJ52&gt;100,"Envergadura mayor que la talla",IF(AJ52&lt;100,"Envergadura menor que la talla","Envergadura similar a la talla"))</f>
        <v>#N/A</v>
      </c>
      <c r="AS52" s="23"/>
    </row>
    <row r="53" spans="2:45" ht="15">
      <c r="B53" s="61" t="s">
        <v>85</v>
      </c>
      <c r="C53" s="75"/>
      <c r="D53" s="76" t="e">
        <f t="shared" si="8"/>
        <v>#N/A</v>
      </c>
      <c r="I53" s="12"/>
      <c r="L53" s="45" t="s">
        <v>146</v>
      </c>
      <c r="M53" s="20" t="e">
        <f>M52/M24*100</f>
        <v>#N/A</v>
      </c>
      <c r="Q53" s="28"/>
      <c r="AD53" s="23"/>
      <c r="AF53" s="28"/>
      <c r="AS53" s="23"/>
    </row>
    <row r="54" spans="2:45" ht="15.75">
      <c r="B54" s="61" t="s">
        <v>86</v>
      </c>
      <c r="C54" s="75"/>
      <c r="D54" s="76" t="e">
        <f t="shared" si="8"/>
        <v>#N/A</v>
      </c>
      <c r="I54" s="12"/>
      <c r="L54" s="45" t="s">
        <v>107</v>
      </c>
      <c r="M54" s="20" t="e">
        <f>M25/100*(0.00744*M39*M39+0.00088*M40*M40+0.00441*M41*M41)+(2.4*(IF(C9="Hombre",1,0)))-0.048*M22+IF(C8="Caucásica",0,IF(C8="Negra",1.1,-2))+7.8</f>
        <v>#N/A</v>
      </c>
      <c r="Q54" s="28"/>
      <c r="AD54" s="23"/>
      <c r="AF54" s="28"/>
      <c r="AI54" s="2" t="s">
        <v>62</v>
      </c>
      <c r="AJ54" s="5" t="e">
        <f>M58</f>
        <v>#N/A</v>
      </c>
      <c r="AK54" s="5" t="e">
        <f>IF(M6="hombre",IF(AJ54&lt;0.509,"Braquicórmico o tronco corto",IF(AJ54&lt;0.529,"Metriocórmico o tronco normal","Macrocórmico o tronco largo")),IF(AJ54&lt;0.519,"Braquicórmico o tronco corto",IF(AJ54&lt;0.54,"Metriocórmico o tronco normal","Macrocórmico o tronco largo")))</f>
        <v>#N/A</v>
      </c>
      <c r="AS54" s="23"/>
    </row>
    <row r="55" spans="2:45" ht="15">
      <c r="B55" s="61" t="s">
        <v>87</v>
      </c>
      <c r="C55" s="75"/>
      <c r="D55" s="76" t="e">
        <f t="shared" si="8"/>
        <v>#N/A</v>
      </c>
      <c r="I55" s="12"/>
      <c r="L55" s="45" t="s">
        <v>108</v>
      </c>
      <c r="M55" s="20" t="e">
        <f>M54*100/M$24</f>
        <v>#N/A</v>
      </c>
      <c r="Q55" s="28"/>
      <c r="Z55" s="86" t="s">
        <v>69</v>
      </c>
      <c r="AA55" s="96" t="e">
        <f>AB30/SUM($AB$28:$AB$30)</f>
        <v>#N/A</v>
      </c>
      <c r="AD55" s="23"/>
      <c r="AF55" s="28"/>
      <c r="AS55" s="23"/>
    </row>
    <row r="56" spans="2:45" ht="15.75">
      <c r="B56" s="61" t="s">
        <v>88</v>
      </c>
      <c r="C56" s="75"/>
      <c r="D56" s="76" t="e">
        <f t="shared" si="8"/>
        <v>#N/A</v>
      </c>
      <c r="I56" s="12"/>
      <c r="Q56" s="28"/>
      <c r="AD56" s="23"/>
      <c r="AF56" s="28"/>
      <c r="AI56" s="2" t="s">
        <v>158</v>
      </c>
      <c r="AJ56" s="5" t="e">
        <f>M60</f>
        <v>#N/A</v>
      </c>
      <c r="AK56" s="4" t="e">
        <f>IF(AJ56&gt;100,"Mayor acumulación de grasa en las extremidades que en el tronco",IF(AJ56&lt;100,"Menor acumulación de grasa en las extremidades que en el tronco","Similar acumulación de grasa en las extremidades y en el tronco"))</f>
        <v>#N/A</v>
      </c>
      <c r="AS56" s="23"/>
    </row>
    <row r="57" spans="2:45" ht="15.75">
      <c r="B57" s="61" t="s">
        <v>89</v>
      </c>
      <c r="C57" s="75"/>
      <c r="D57" s="76" t="e">
        <f t="shared" si="8"/>
        <v>#N/A</v>
      </c>
      <c r="I57" s="12"/>
      <c r="K57" s="53" t="s">
        <v>130</v>
      </c>
      <c r="L57" s="46" t="s">
        <v>39</v>
      </c>
      <c r="M57" s="20" t="e">
        <f>M24/((M25/100)^2)</f>
        <v>#N/A</v>
      </c>
      <c r="Q57" s="28"/>
      <c r="AD57" s="23"/>
      <c r="AF57" s="28"/>
      <c r="AS57" s="23"/>
    </row>
    <row r="58" spans="2:45" ht="15.75">
      <c r="B58" s="61" t="s">
        <v>90</v>
      </c>
      <c r="C58" s="75"/>
      <c r="D58" s="76" t="e">
        <f t="shared" si="8"/>
        <v>#N/A</v>
      </c>
      <c r="I58" s="12"/>
      <c r="K58" s="52"/>
      <c r="L58" s="45" t="s">
        <v>58</v>
      </c>
      <c r="M58" s="20" t="e">
        <f>M26/M25*100</f>
        <v>#N/A</v>
      </c>
      <c r="Q58" s="28"/>
      <c r="T58" s="102" t="s">
        <v>144</v>
      </c>
      <c r="U58" s="102"/>
      <c r="V58" s="102"/>
      <c r="W58" s="102"/>
      <c r="Y58" s="102" t="s">
        <v>145</v>
      </c>
      <c r="Z58" s="102"/>
      <c r="AA58" s="102"/>
      <c r="AB58" s="102"/>
      <c r="AD58" s="23"/>
      <c r="AF58" s="28"/>
      <c r="AI58" s="2" t="s">
        <v>166</v>
      </c>
      <c r="AJ58" s="5" t="e">
        <f>M46</f>
        <v>#N/A</v>
      </c>
      <c r="AK58" s="4" t="e">
        <f>IF(AJ58&gt;1,"Desarrollo muscular pronunciado en el miembro superior",IF(AJ58&lt;1,"Muy bajo desarrollo muscular en el miembro superior","Bajo desarrollo muscular en el miembro superior"))</f>
        <v>#N/A</v>
      </c>
      <c r="AS58" s="23"/>
    </row>
    <row r="59" spans="2:45" ht="15.75">
      <c r="B59" s="61" t="s">
        <v>91</v>
      </c>
      <c r="C59" s="75"/>
      <c r="D59" s="76" t="e">
        <f t="shared" si="8"/>
        <v>#N/A</v>
      </c>
      <c r="I59" s="12"/>
      <c r="L59" s="45" t="s">
        <v>56</v>
      </c>
      <c r="M59" s="20" t="e">
        <f>M27/M25*100</f>
        <v>#N/A</v>
      </c>
      <c r="Q59" s="28"/>
      <c r="AD59" s="23"/>
      <c r="AF59" s="28"/>
      <c r="AS59" s="23"/>
    </row>
    <row r="60" spans="2:45" ht="15.75">
      <c r="B60" s="61" t="s">
        <v>92</v>
      </c>
      <c r="C60" s="75"/>
      <c r="D60" s="76" t="e">
        <f t="shared" si="8"/>
        <v>#N/A</v>
      </c>
      <c r="I60" s="12"/>
      <c r="L60" s="45" t="s">
        <v>110</v>
      </c>
      <c r="M60" s="20" t="e">
        <f>(M28+M32+M33)/(M29+M30+M31)*100</f>
        <v>#N/A</v>
      </c>
      <c r="Q60" s="28"/>
      <c r="V60" s="2" t="s">
        <v>151</v>
      </c>
      <c r="W60" s="5" t="e">
        <f>M50</f>
        <v>#N/A</v>
      </c>
      <c r="AA60" s="2" t="s">
        <v>152</v>
      </c>
      <c r="AB60" s="5" t="e">
        <f>M51</f>
        <v>#N/A</v>
      </c>
      <c r="AD60" s="23"/>
      <c r="AF60" s="28"/>
      <c r="AS60" s="23"/>
    </row>
    <row r="61" spans="2:45" ht="15.75">
      <c r="B61" s="61" t="s">
        <v>93</v>
      </c>
      <c r="C61" s="75"/>
      <c r="D61" s="76" t="e">
        <f t="shared" si="8"/>
        <v>#N/A</v>
      </c>
      <c r="I61" s="12"/>
      <c r="L61" s="1"/>
      <c r="Q61" s="28"/>
      <c r="V61" s="2" t="s">
        <v>147</v>
      </c>
      <c r="W61" s="5" t="e">
        <f>M52</f>
        <v>#N/A</v>
      </c>
      <c r="AA61" s="2" t="s">
        <v>149</v>
      </c>
      <c r="AB61" s="5" t="e">
        <f>M53</f>
        <v>#N/A</v>
      </c>
      <c r="AC61" s="14"/>
      <c r="AD61" s="23"/>
      <c r="AF61" s="28"/>
      <c r="AS61" s="23"/>
    </row>
    <row r="62" spans="2:45" ht="15.75">
      <c r="B62" s="61" t="s">
        <v>94</v>
      </c>
      <c r="C62" s="75"/>
      <c r="D62" s="76" t="e">
        <f t="shared" si="8"/>
        <v>#N/A</v>
      </c>
      <c r="I62" s="12"/>
      <c r="K62" s="53" t="s">
        <v>131</v>
      </c>
      <c r="L62" s="46" t="s">
        <v>53</v>
      </c>
      <c r="M62" s="16" t="e">
        <f>IF(C9="Hombre",-9.236+0.0002708*(M25-M26)*M26-0.001663*M22*(M25-M26)+0.007276*M22*M26+0.02292*(M24*100)/M25,-9.376+0.0001882*(M25-M26)*M26+0.0022*M22*(M25-M26)+0.005841*M22*M26-0.002658*M22*M24+0.07693*(M24*100)/M25)</f>
        <v>#N/A</v>
      </c>
      <c r="Q62" s="28"/>
      <c r="V62" s="2" t="s">
        <v>148</v>
      </c>
      <c r="W62" s="5" t="e">
        <f>M54</f>
        <v>#N/A</v>
      </c>
      <c r="AA62" s="2" t="s">
        <v>150</v>
      </c>
      <c r="AB62" s="5" t="e">
        <f>M55</f>
        <v>#N/A</v>
      </c>
      <c r="AC62" s="14"/>
      <c r="AD62" s="23"/>
      <c r="AF62" s="28"/>
      <c r="AS62" s="23"/>
    </row>
    <row r="63" spans="2:45" ht="15.75">
      <c r="B63" s="61" t="s">
        <v>116</v>
      </c>
      <c r="C63" s="75"/>
      <c r="D63" s="76" t="e">
        <f t="shared" si="8"/>
        <v>#N/A</v>
      </c>
      <c r="I63" s="12"/>
      <c r="L63" s="46" t="s">
        <v>132</v>
      </c>
      <c r="M63" s="16" t="e">
        <f>M22-(M62)</f>
        <v>#N/A</v>
      </c>
      <c r="Q63" s="28"/>
      <c r="W63" s="87" t="e">
        <f>T18-W61-W62</f>
        <v>#N/A</v>
      </c>
      <c r="AC63" s="14"/>
      <c r="AD63" s="23"/>
      <c r="AF63" s="28"/>
      <c r="AS63" s="23"/>
    </row>
    <row r="64" spans="2:45" ht="15.75">
      <c r="B64" s="61" t="s">
        <v>95</v>
      </c>
      <c r="C64" s="75"/>
      <c r="D64" s="76" t="e">
        <f t="shared" si="8"/>
        <v>#N/A</v>
      </c>
      <c r="I64" s="12"/>
      <c r="L64" s="46" t="s">
        <v>133</v>
      </c>
      <c r="M64" s="16" t="e">
        <f>IF(M6="hombre",N64,O64)</f>
        <v>#N/A</v>
      </c>
      <c r="N64" s="54" t="e">
        <f>IF(M63&lt;13.4,"Madurador/a temprano/a",IF(M63&gt;14.4,"Madurador/a tardío/a","Madurador/a normal"))</f>
        <v>#N/A</v>
      </c>
      <c r="O64" s="54" t="e">
        <f>IF(M63&lt;11.4,"Madurador/a temprano/a",IF(M63&gt;12.2,"Madurador/a tardío/a","Madurador/a normal"))</f>
        <v>#N/A</v>
      </c>
      <c r="Q64" s="28"/>
      <c r="AC64" s="14"/>
      <c r="AD64" s="23"/>
      <c r="AF64" s="28"/>
      <c r="AS64" s="23"/>
    </row>
    <row r="65" spans="2:45" ht="15.75">
      <c r="B65" s="61" t="s">
        <v>96</v>
      </c>
      <c r="C65" s="75"/>
      <c r="D65" s="76" t="e">
        <f t="shared" si="8"/>
        <v>#N/A</v>
      </c>
      <c r="I65" s="12"/>
      <c r="Q65" s="28"/>
      <c r="AC65" s="14"/>
      <c r="AD65" s="23"/>
      <c r="AF65" s="29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1"/>
    </row>
    <row r="66" spans="9:45" ht="15.75">
      <c r="I66" s="12"/>
      <c r="K66" s="53" t="s">
        <v>49</v>
      </c>
      <c r="L66" s="46" t="s">
        <v>111</v>
      </c>
      <c r="M66" s="21" t="e">
        <f>((M24*(170.18/$M$25)^3)-N66)/O66</f>
        <v>#N/A</v>
      </c>
      <c r="N66" s="83">
        <v>64.58</v>
      </c>
      <c r="O66" s="83">
        <v>8.6</v>
      </c>
      <c r="Q66" s="28"/>
      <c r="AC66" s="14"/>
      <c r="AD66" s="23"/>
      <c r="AF66" s="28"/>
      <c r="AS66" s="23"/>
    </row>
    <row r="67" spans="2:45" ht="18">
      <c r="B67" s="72" t="s">
        <v>100</v>
      </c>
      <c r="C67" s="76">
        <f>SUM(C56:C57,C58:C61)</f>
        <v>0</v>
      </c>
      <c r="D67" s="76" t="e">
        <f>M48-C67</f>
        <v>#N/A</v>
      </c>
      <c r="I67" s="12"/>
      <c r="K67" s="12"/>
      <c r="L67" s="46" t="s">
        <v>48</v>
      </c>
      <c r="M67" s="21" t="e">
        <f aca="true" t="shared" si="9" ref="M67:M78">((M26*(170.18/$M$25)^1)-N67)/O67</f>
        <v>#N/A</v>
      </c>
      <c r="N67" s="83">
        <v>89.92</v>
      </c>
      <c r="O67" s="83">
        <v>4.5</v>
      </c>
      <c r="Q67" s="28"/>
      <c r="AC67" s="14"/>
      <c r="AD67" s="23"/>
      <c r="AF67" s="28"/>
      <c r="AG67" s="103" t="s">
        <v>167</v>
      </c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23"/>
    </row>
    <row r="68" spans="1:45" s="12" customFormat="1" ht="15.75">
      <c r="A68" s="10"/>
      <c r="J68" s="1"/>
      <c r="L68" s="46" t="s">
        <v>47</v>
      </c>
      <c r="M68" s="21" t="e">
        <f t="shared" si="9"/>
        <v>#N/A</v>
      </c>
      <c r="N68" s="83">
        <v>172.35</v>
      </c>
      <c r="O68" s="83">
        <v>7.41</v>
      </c>
      <c r="Q68" s="28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D68" s="47"/>
      <c r="AF68" s="28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23"/>
    </row>
    <row r="69" spans="1:45" s="12" customFormat="1" ht="15.75">
      <c r="A69" s="10"/>
      <c r="B69" s="72" t="s">
        <v>101</v>
      </c>
      <c r="C69" s="76">
        <f>C62-(PI()*C56/10)</f>
        <v>0</v>
      </c>
      <c r="D69" s="76" t="e">
        <f>M39-C69</f>
        <v>#N/A</v>
      </c>
      <c r="J69" s="1"/>
      <c r="L69" s="46" t="s">
        <v>41</v>
      </c>
      <c r="M69" s="21" t="e">
        <f t="shared" si="9"/>
        <v>#N/A</v>
      </c>
      <c r="N69" s="83">
        <v>15.4</v>
      </c>
      <c r="O69" s="83">
        <v>4.47</v>
      </c>
      <c r="Q69" s="28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D69" s="47"/>
      <c r="AF69" s="28"/>
      <c r="AG69" s="14"/>
      <c r="AH69" s="14"/>
      <c r="AI69" s="1"/>
      <c r="AL69" s="2" t="s">
        <v>75</v>
      </c>
      <c r="AM69" s="5" t="e">
        <f>Y11-M62</f>
        <v>#N/A</v>
      </c>
      <c r="AN69" s="14"/>
      <c r="AO69" s="14"/>
      <c r="AP69" s="14"/>
      <c r="AQ69" s="14"/>
      <c r="AR69" s="14"/>
      <c r="AS69" s="23"/>
    </row>
    <row r="70" spans="1:45" s="12" customFormat="1" ht="15.75">
      <c r="A70" s="10"/>
      <c r="B70" s="72" t="s">
        <v>102</v>
      </c>
      <c r="C70" s="76">
        <f>C64-(PI()*C60/10)</f>
        <v>0</v>
      </c>
      <c r="D70" s="76" t="e">
        <f>M40-C70</f>
        <v>#N/A</v>
      </c>
      <c r="J70" s="1"/>
      <c r="L70" s="46" t="s">
        <v>42</v>
      </c>
      <c r="M70" s="21" t="e">
        <f t="shared" si="9"/>
        <v>#N/A</v>
      </c>
      <c r="N70" s="83">
        <v>17.2</v>
      </c>
      <c r="O70" s="83">
        <v>5.07</v>
      </c>
      <c r="Q70" s="28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D70" s="47"/>
      <c r="AF70" s="28"/>
      <c r="AG70" s="14"/>
      <c r="AH70" s="14"/>
      <c r="AI70" s="14"/>
      <c r="AL70" s="2" t="str">
        <f>L64</f>
        <v>Clasificación maduración</v>
      </c>
      <c r="AM70" s="5" t="e">
        <f>M64</f>
        <v>#N/A</v>
      </c>
      <c r="AN70" s="14"/>
      <c r="AO70" s="14"/>
      <c r="AP70" s="14"/>
      <c r="AQ70" s="14"/>
      <c r="AR70" s="14"/>
      <c r="AS70" s="23"/>
    </row>
    <row r="71" spans="1:45" s="12" customFormat="1" ht="15.75">
      <c r="A71" s="10"/>
      <c r="B71" s="72" t="s">
        <v>103</v>
      </c>
      <c r="C71" s="76">
        <f>C65-(PI()*C61/10)</f>
        <v>0</v>
      </c>
      <c r="D71" s="76" t="e">
        <f>M41-C71</f>
        <v>#N/A</v>
      </c>
      <c r="J71" s="1"/>
      <c r="L71" s="46" t="s">
        <v>43</v>
      </c>
      <c r="M71" s="21" t="e">
        <f t="shared" si="9"/>
        <v>#N/A</v>
      </c>
      <c r="N71" s="83">
        <v>15.4</v>
      </c>
      <c r="O71" s="83">
        <v>4.47</v>
      </c>
      <c r="Q71" s="28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D71" s="47"/>
      <c r="AF71" s="28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3"/>
    </row>
    <row r="72" spans="1:45" s="12" customFormat="1" ht="15.75" customHeight="1">
      <c r="A72" s="10"/>
      <c r="B72" s="72" t="s">
        <v>37</v>
      </c>
      <c r="C72" s="76">
        <f>C69*C69/(4*PI())</f>
        <v>0</v>
      </c>
      <c r="D72" s="76" t="e">
        <f>$M$42-C72</f>
        <v>#N/A</v>
      </c>
      <c r="J72" s="1"/>
      <c r="L72" s="46" t="s">
        <v>44</v>
      </c>
      <c r="M72" s="21" t="e">
        <f t="shared" si="9"/>
        <v>#N/A</v>
      </c>
      <c r="N72" s="83">
        <v>25.4</v>
      </c>
      <c r="O72" s="83">
        <v>7.78</v>
      </c>
      <c r="Q72" s="28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D72" s="47"/>
      <c r="AF72" s="28"/>
      <c r="AG72" s="104" t="e">
        <f>IF(AM70="Madurador/a temprano/a","El deportista tendrá una VENTAJA competitiva en todos aquellos deportes que dependan de fuerza, potencia, velocidad y agilidad, así como de un mayor desarrollo muscular, talla o envergadura, durante los años de crecimiento",IF(AM70="Madurador/a tardío/a","El deportista tendrá una DESVENTAJA competitiva en todos aquellos deportes que dependan de fuerza, potencia, velocidad y agilidad, así como de un mayor desarrollo muscular, talla o envergadura, durante los años de crecimiento","El deportista no tendrá una ventaja ni una desventaja competitiva en todos aquellos deportes que dependan de fuerza, potencia, velocidad y agilidad, así como de un mayor desarrollo muscular, talla o envergadura, durante los años de crecimiento"))</f>
        <v>#N/A</v>
      </c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23"/>
    </row>
    <row r="73" spans="1:45" s="12" customFormat="1" ht="15.75">
      <c r="A73" s="10"/>
      <c r="B73" s="72" t="s">
        <v>68</v>
      </c>
      <c r="C73" s="76">
        <f>C70*C70/(4*PI())</f>
        <v>0</v>
      </c>
      <c r="D73" s="76" t="e">
        <f>$M$43-C73</f>
        <v>#N/A</v>
      </c>
      <c r="J73" s="1"/>
      <c r="L73" s="46" t="s">
        <v>45</v>
      </c>
      <c r="M73" s="21" t="e">
        <f t="shared" si="9"/>
        <v>#N/A</v>
      </c>
      <c r="N73" s="83">
        <v>27</v>
      </c>
      <c r="O73" s="83">
        <v>8.33</v>
      </c>
      <c r="Q73" s="28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D73" s="47"/>
      <c r="AF73" s="28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23"/>
    </row>
    <row r="74" spans="1:45" s="12" customFormat="1" ht="15.75">
      <c r="A74" s="10"/>
      <c r="B74" s="72" t="s">
        <v>38</v>
      </c>
      <c r="C74" s="76">
        <f>C71*C71/(4*PI())</f>
        <v>0</v>
      </c>
      <c r="D74" s="76" t="e">
        <f>$M$44-C74</f>
        <v>#N/A</v>
      </c>
      <c r="J74" s="1"/>
      <c r="L74" s="46" t="s">
        <v>65</v>
      </c>
      <c r="M74" s="21" t="e">
        <f t="shared" si="9"/>
        <v>#N/A</v>
      </c>
      <c r="N74" s="83">
        <v>16</v>
      </c>
      <c r="O74" s="83">
        <v>4.67</v>
      </c>
      <c r="Q74" s="28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D74" s="47"/>
      <c r="AF74" s="28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23"/>
    </row>
    <row r="75" spans="1:45" s="12" customFormat="1" ht="15.75">
      <c r="A75" s="10"/>
      <c r="J75" s="1"/>
      <c r="L75" s="46" t="s">
        <v>46</v>
      </c>
      <c r="M75" s="21" t="e">
        <f t="shared" si="9"/>
        <v>#N/A</v>
      </c>
      <c r="N75" s="83">
        <v>26.89</v>
      </c>
      <c r="O75" s="83">
        <v>2.33</v>
      </c>
      <c r="Q75" s="28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D75" s="47"/>
      <c r="AF75" s="28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23"/>
    </row>
    <row r="76" spans="1:45" s="12" customFormat="1" ht="15.75">
      <c r="A76" s="10"/>
      <c r="B76" s="72" t="s">
        <v>104</v>
      </c>
      <c r="C76" s="76">
        <f>C63-C62</f>
        <v>0</v>
      </c>
      <c r="D76" s="76" t="e">
        <f>$M$46-C76</f>
        <v>#N/A</v>
      </c>
      <c r="J76" s="1"/>
      <c r="L76" s="46" t="s">
        <v>117</v>
      </c>
      <c r="M76" s="21" t="e">
        <f t="shared" si="9"/>
        <v>#N/A</v>
      </c>
      <c r="N76" s="83">
        <v>29.41</v>
      </c>
      <c r="O76" s="83">
        <v>2.37</v>
      </c>
      <c r="Q76" s="28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D76" s="47"/>
      <c r="AF76" s="28"/>
      <c r="AS76" s="23"/>
    </row>
    <row r="77" spans="1:45" s="12" customFormat="1" ht="15.75">
      <c r="A77" s="10"/>
      <c r="J77" s="1"/>
      <c r="K77" s="1"/>
      <c r="L77" s="46" t="s">
        <v>52</v>
      </c>
      <c r="M77" s="21" t="e">
        <f t="shared" si="9"/>
        <v>#N/A</v>
      </c>
      <c r="N77" s="83">
        <v>53.2</v>
      </c>
      <c r="O77" s="83">
        <v>4.56</v>
      </c>
      <c r="Q77" s="28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D77" s="47"/>
      <c r="AF77" s="28"/>
      <c r="AS77" s="23"/>
    </row>
    <row r="78" spans="1:45" s="12" customFormat="1" ht="15.75">
      <c r="A78" s="10"/>
      <c r="B78" s="72" t="s">
        <v>97</v>
      </c>
      <c r="C78" s="76">
        <f>C79/100*C52</f>
        <v>0</v>
      </c>
      <c r="D78" s="76" t="e">
        <f aca="true" t="shared" si="10" ref="D78:D83">M50-C78</f>
        <v>#N/A</v>
      </c>
      <c r="J78" s="1"/>
      <c r="K78" s="1"/>
      <c r="L78" s="46" t="s">
        <v>66</v>
      </c>
      <c r="M78" s="21" t="e">
        <f t="shared" si="9"/>
        <v>#N/A</v>
      </c>
      <c r="N78" s="83">
        <v>35.25</v>
      </c>
      <c r="O78" s="83">
        <v>2.3</v>
      </c>
      <c r="Q78" s="28"/>
      <c r="AD78" s="47"/>
      <c r="AF78" s="28"/>
      <c r="AS78" s="23"/>
    </row>
    <row r="79" spans="1:45" s="12" customFormat="1" ht="15.75">
      <c r="A79" s="10"/>
      <c r="B79" s="72" t="s">
        <v>98</v>
      </c>
      <c r="C79" s="76">
        <f>IF($C$9="Hombre",3.64+(C67)*0.097,4.56+(C67)*0.143)</f>
        <v>4.56</v>
      </c>
      <c r="D79" s="76" t="e">
        <f t="shared" si="10"/>
        <v>#N/A</v>
      </c>
      <c r="J79" s="1"/>
      <c r="K79" s="1"/>
      <c r="L79" s="46" t="s">
        <v>50</v>
      </c>
      <c r="M79" s="21" t="e">
        <f>((M39*(170.18/$M$25)^1)-N79)/O79</f>
        <v>#N/A</v>
      </c>
      <c r="N79" s="83">
        <v>22.05</v>
      </c>
      <c r="O79" s="83">
        <v>1.91</v>
      </c>
      <c r="Q79" s="28"/>
      <c r="AD79" s="47"/>
      <c r="AF79" s="28"/>
      <c r="AS79" s="23"/>
    </row>
    <row r="80" spans="1:45" s="12" customFormat="1" ht="15.75">
      <c r="A80" s="10"/>
      <c r="B80" s="72" t="s">
        <v>105</v>
      </c>
      <c r="C80" s="76" t="e">
        <f>((E80*5.85)+25.6)/(170.18/C53)^3</f>
        <v>#DIV/0!</v>
      </c>
      <c r="D80" s="76" t="e">
        <f t="shared" si="10"/>
        <v>#N/A</v>
      </c>
      <c r="E80" s="60" t="e">
        <f>(C67*(170.18/C53)-116.41)/34.79</f>
        <v>#DIV/0!</v>
      </c>
      <c r="J80" s="1"/>
      <c r="K80" s="1"/>
      <c r="L80" s="46" t="s">
        <v>51</v>
      </c>
      <c r="M80" s="21" t="e">
        <f>((M41*(170.18/$M$25)^1)-N80)/O80</f>
        <v>#N/A</v>
      </c>
      <c r="N80" s="83">
        <v>30.22</v>
      </c>
      <c r="O80" s="83">
        <v>1.97</v>
      </c>
      <c r="Q80" s="28"/>
      <c r="AD80" s="47"/>
      <c r="AF80" s="28"/>
      <c r="AS80" s="23"/>
    </row>
    <row r="81" spans="1:45" s="12" customFormat="1" ht="15.75">
      <c r="A81" s="10"/>
      <c r="B81" s="72" t="s">
        <v>106</v>
      </c>
      <c r="C81" s="76" t="e">
        <f>C80/C52*100</f>
        <v>#DIV/0!</v>
      </c>
      <c r="D81" s="76" t="e">
        <f t="shared" si="10"/>
        <v>#N/A</v>
      </c>
      <c r="J81" s="1"/>
      <c r="K81" s="1"/>
      <c r="L81" s="46" t="s">
        <v>112</v>
      </c>
      <c r="M81" s="21" t="e">
        <f>((M48*(170.18/$M$25)^1)-N81)/O81</f>
        <v>#N/A</v>
      </c>
      <c r="N81" s="83">
        <v>116.41</v>
      </c>
      <c r="O81" s="83">
        <v>34.79</v>
      </c>
      <c r="Q81" s="88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90"/>
      <c r="AF81" s="88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90"/>
    </row>
    <row r="82" spans="1:45" s="12" customFormat="1" ht="18">
      <c r="A82" s="10"/>
      <c r="B82" s="72" t="s">
        <v>107</v>
      </c>
      <c r="C82" s="76">
        <f>C53/100*(0.00744*C69*C69+0.00088*C70*C70+0.00441*C71*C71)+(2.4*(IF(C9="Hombre",1,0)))-0.048*D49+IF(C8="Caucásica",0,IF(C8="Negra",1.1,-2))+7.8</f>
        <v>5.8</v>
      </c>
      <c r="D82" s="76" t="e">
        <f t="shared" si="10"/>
        <v>#N/A</v>
      </c>
      <c r="E82" s="81"/>
      <c r="J82" s="1"/>
      <c r="K82" s="1"/>
      <c r="L82" s="46" t="s">
        <v>113</v>
      </c>
      <c r="M82" s="21" t="e">
        <f>((M52*(170.18/$M$25)^3)-N82)/O82</f>
        <v>#N/A</v>
      </c>
      <c r="N82" s="83">
        <v>12.13</v>
      </c>
      <c r="O82" s="83">
        <v>3.25</v>
      </c>
      <c r="Q82" s="88"/>
      <c r="R82" s="97"/>
      <c r="S82" s="97"/>
      <c r="T82" s="97"/>
      <c r="U82" s="97"/>
      <c r="V82" s="97"/>
      <c r="W82" s="97"/>
      <c r="X82" s="99" t="s">
        <v>162</v>
      </c>
      <c r="Y82" s="98">
        <f>C2</f>
        <v>0</v>
      </c>
      <c r="Z82" s="97"/>
      <c r="AA82" s="97"/>
      <c r="AB82" s="97"/>
      <c r="AC82" s="97"/>
      <c r="AD82" s="90"/>
      <c r="AF82" s="88"/>
      <c r="AG82" s="97"/>
      <c r="AH82" s="97"/>
      <c r="AI82" s="97"/>
      <c r="AJ82" s="97"/>
      <c r="AK82" s="97"/>
      <c r="AL82" s="97"/>
      <c r="AM82" s="99" t="s">
        <v>162</v>
      </c>
      <c r="AN82" s="98">
        <f>Y82</f>
        <v>0</v>
      </c>
      <c r="AO82" s="97"/>
      <c r="AP82" s="97"/>
      <c r="AQ82" s="97"/>
      <c r="AR82" s="97"/>
      <c r="AS82" s="90"/>
    </row>
    <row r="83" spans="1:45" s="12" customFormat="1" ht="15.75">
      <c r="A83" s="10"/>
      <c r="B83" s="72" t="s">
        <v>108</v>
      </c>
      <c r="C83" s="76" t="e">
        <f>C82/C52*100</f>
        <v>#DIV/0!</v>
      </c>
      <c r="D83" s="76" t="e">
        <f t="shared" si="10"/>
        <v>#N/A</v>
      </c>
      <c r="E83" s="87" t="e">
        <f>C52-C80-C82</f>
        <v>#DIV/0!</v>
      </c>
      <c r="J83" s="1"/>
      <c r="K83" s="1"/>
      <c r="L83" s="46" t="s">
        <v>114</v>
      </c>
      <c r="M83" s="21" t="e">
        <f>((M54*(170.18/$M$25)^3)-N83)/O83</f>
        <v>#N/A</v>
      </c>
      <c r="N83" s="83">
        <v>25.55</v>
      </c>
      <c r="O83" s="83">
        <v>2.99</v>
      </c>
      <c r="Q83" s="88"/>
      <c r="R83" s="97"/>
      <c r="S83" s="97"/>
      <c r="T83" s="97"/>
      <c r="U83" s="97"/>
      <c r="V83" s="97"/>
      <c r="W83" s="97"/>
      <c r="X83" s="100" t="s">
        <v>165</v>
      </c>
      <c r="Y83" s="97">
        <f>C3</f>
        <v>0</v>
      </c>
      <c r="Z83" s="97"/>
      <c r="AA83" s="97"/>
      <c r="AB83" s="97"/>
      <c r="AC83" s="97"/>
      <c r="AD83" s="90"/>
      <c r="AF83" s="88"/>
      <c r="AG83" s="97"/>
      <c r="AH83" s="97"/>
      <c r="AI83" s="97"/>
      <c r="AJ83" s="97"/>
      <c r="AK83" s="97"/>
      <c r="AL83" s="97"/>
      <c r="AM83" s="100" t="s">
        <v>165</v>
      </c>
      <c r="AN83" s="97">
        <f>Y83</f>
        <v>0</v>
      </c>
      <c r="AO83" s="97"/>
      <c r="AP83" s="97"/>
      <c r="AQ83" s="97"/>
      <c r="AR83" s="97"/>
      <c r="AS83" s="90"/>
    </row>
    <row r="84" spans="1:45" s="12" customFormat="1" ht="15.75">
      <c r="A84" s="10"/>
      <c r="I84" s="1"/>
      <c r="J84" s="1"/>
      <c r="K84" s="1"/>
      <c r="Q84" s="88"/>
      <c r="R84" s="97"/>
      <c r="S84" s="97"/>
      <c r="T84" s="97"/>
      <c r="U84" s="97"/>
      <c r="V84" s="97"/>
      <c r="W84" s="97"/>
      <c r="X84" s="101" t="s">
        <v>163</v>
      </c>
      <c r="Y84" s="97" t="s">
        <v>164</v>
      </c>
      <c r="Z84" s="97"/>
      <c r="AA84" s="97"/>
      <c r="AB84" s="97"/>
      <c r="AC84" s="97"/>
      <c r="AD84" s="90"/>
      <c r="AF84" s="88"/>
      <c r="AG84" s="97"/>
      <c r="AH84" s="97"/>
      <c r="AI84" s="97"/>
      <c r="AJ84" s="97"/>
      <c r="AK84" s="97"/>
      <c r="AL84" s="97"/>
      <c r="AM84" s="101" t="s">
        <v>163</v>
      </c>
      <c r="AN84" s="97" t="s">
        <v>164</v>
      </c>
      <c r="AO84" s="97"/>
      <c r="AP84" s="97"/>
      <c r="AQ84" s="97"/>
      <c r="AR84" s="97"/>
      <c r="AS84" s="90"/>
    </row>
    <row r="85" spans="1:45" s="12" customFormat="1" ht="16.5" thickBot="1">
      <c r="A85" s="10"/>
      <c r="B85" s="72" t="s">
        <v>109</v>
      </c>
      <c r="C85" s="76" t="e">
        <f>C52/((C53/100)^2)</f>
        <v>#DIV/0!</v>
      </c>
      <c r="D85" s="76" t="e">
        <f>M57-C85</f>
        <v>#N/A</v>
      </c>
      <c r="I85" s="1"/>
      <c r="J85" s="1"/>
      <c r="K85" s="1"/>
      <c r="Q85" s="91"/>
      <c r="R85" s="92"/>
      <c r="S85" s="92"/>
      <c r="T85" s="92"/>
      <c r="U85" s="92"/>
      <c r="V85" s="92"/>
      <c r="W85" s="93"/>
      <c r="X85" s="93"/>
      <c r="Y85" s="93"/>
      <c r="Z85" s="93"/>
      <c r="AA85" s="93"/>
      <c r="AB85" s="93"/>
      <c r="AC85" s="93"/>
      <c r="AD85" s="94"/>
      <c r="AF85" s="91"/>
      <c r="AG85" s="92"/>
      <c r="AH85" s="92"/>
      <c r="AI85" s="92"/>
      <c r="AJ85" s="92"/>
      <c r="AK85" s="92"/>
      <c r="AL85" s="93"/>
      <c r="AM85" s="93"/>
      <c r="AN85" s="93"/>
      <c r="AO85" s="93"/>
      <c r="AP85" s="93"/>
      <c r="AQ85" s="93"/>
      <c r="AR85" s="93"/>
      <c r="AS85" s="94"/>
    </row>
    <row r="86" spans="1:11" s="12" customFormat="1" ht="16.5" thickTop="1">
      <c r="A86" s="10"/>
      <c r="B86" s="72" t="s">
        <v>58</v>
      </c>
      <c r="C86" s="76" t="e">
        <f>C54/C53*100</f>
        <v>#DIV/0!</v>
      </c>
      <c r="D86" s="76" t="e">
        <f>M58-C86</f>
        <v>#N/A</v>
      </c>
      <c r="J86" s="1"/>
      <c r="K86" s="1"/>
    </row>
    <row r="87" spans="1:11" s="12" customFormat="1" ht="15.75">
      <c r="A87" s="10"/>
      <c r="B87" s="72" t="s">
        <v>56</v>
      </c>
      <c r="C87" s="76" t="e">
        <f>C55/C53*100</f>
        <v>#DIV/0!</v>
      </c>
      <c r="D87" s="76" t="e">
        <f>M59-C87</f>
        <v>#N/A</v>
      </c>
      <c r="J87" s="1"/>
      <c r="K87" s="1"/>
    </row>
    <row r="88" spans="1:11" s="12" customFormat="1" ht="15.75">
      <c r="A88" s="10"/>
      <c r="B88" s="72" t="s">
        <v>110</v>
      </c>
      <c r="C88" s="76" t="e">
        <f>(C56+C60+C61)/(C57+C58+C59)*100</f>
        <v>#DIV/0!</v>
      </c>
      <c r="D88" s="76" t="e">
        <f>$M$60-C88</f>
        <v>#N/A</v>
      </c>
      <c r="J88" s="1"/>
      <c r="K88" s="1"/>
    </row>
    <row r="89" spans="1:24" s="12" customFormat="1" ht="15.75">
      <c r="A89" s="10"/>
      <c r="J89" s="1"/>
      <c r="K89" s="1"/>
      <c r="X89" s="1"/>
    </row>
    <row r="90" spans="1:21" s="12" customFormat="1" ht="15.75">
      <c r="A90" s="10"/>
      <c r="B90" s="72" t="s">
        <v>111</v>
      </c>
      <c r="C90" s="21" t="e">
        <f>((C52*(170.18/$C$53)^3)-E90)/F90</f>
        <v>#DIV/0!</v>
      </c>
      <c r="D90" s="76" t="e">
        <f>M66-C90</f>
        <v>#N/A</v>
      </c>
      <c r="E90" s="83">
        <v>64.58</v>
      </c>
      <c r="F90" s="83">
        <v>8.6</v>
      </c>
      <c r="J90" s="1"/>
      <c r="K90" s="1"/>
      <c r="U90" s="1"/>
    </row>
    <row r="91" spans="2:34" ht="15.75">
      <c r="B91" s="61" t="s">
        <v>48</v>
      </c>
      <c r="C91" s="21" t="e">
        <f aca="true" t="shared" si="11" ref="C91:C102">((C54*(170.18/$C$53)^1)-E91)/F91</f>
        <v>#DIV/0!</v>
      </c>
      <c r="D91" s="76" t="e">
        <f aca="true" t="shared" si="12" ref="D91:D104">M78-C91</f>
        <v>#N/A</v>
      </c>
      <c r="E91" s="83">
        <v>89.92</v>
      </c>
      <c r="F91" s="83">
        <v>4.5</v>
      </c>
      <c r="I91" s="12"/>
      <c r="M91" s="12"/>
      <c r="N91" s="12"/>
      <c r="O91" s="12"/>
      <c r="AG91" s="102"/>
      <c r="AH91" s="102"/>
    </row>
    <row r="92" spans="2:34" ht="15.75">
      <c r="B92" s="61" t="s">
        <v>47</v>
      </c>
      <c r="C92" s="21" t="e">
        <f t="shared" si="11"/>
        <v>#DIV/0!</v>
      </c>
      <c r="D92" s="76" t="e">
        <f t="shared" si="12"/>
        <v>#N/A</v>
      </c>
      <c r="E92" s="83">
        <v>172.35</v>
      </c>
      <c r="F92" s="83">
        <v>7.41</v>
      </c>
      <c r="I92" s="12"/>
      <c r="M92" s="12"/>
      <c r="N92" s="12"/>
      <c r="O92" s="12"/>
      <c r="AG92" s="24"/>
      <c r="AH92" s="24"/>
    </row>
    <row r="93" spans="2:15" ht="15.75">
      <c r="B93" s="61" t="s">
        <v>41</v>
      </c>
      <c r="C93" s="21" t="e">
        <f t="shared" si="11"/>
        <v>#DIV/0!</v>
      </c>
      <c r="D93" s="76" t="e">
        <f t="shared" si="12"/>
        <v>#N/A</v>
      </c>
      <c r="E93" s="83">
        <v>15.4</v>
      </c>
      <c r="F93" s="83">
        <v>4.47</v>
      </c>
      <c r="I93" s="12"/>
      <c r="M93" s="12"/>
      <c r="N93" s="12"/>
      <c r="O93" s="12"/>
    </row>
    <row r="94" spans="2:15" ht="15.75">
      <c r="B94" s="61" t="s">
        <v>42</v>
      </c>
      <c r="C94" s="21" t="e">
        <f t="shared" si="11"/>
        <v>#DIV/0!</v>
      </c>
      <c r="D94" s="76" t="e">
        <f t="shared" si="12"/>
        <v>#N/A</v>
      </c>
      <c r="E94" s="83">
        <v>17.2</v>
      </c>
      <c r="F94" s="83">
        <v>5.07</v>
      </c>
      <c r="I94" s="12"/>
      <c r="M94" s="12"/>
      <c r="N94" s="12"/>
      <c r="O94" s="12"/>
    </row>
    <row r="95" spans="2:15" ht="15.75">
      <c r="B95" s="61" t="s">
        <v>43</v>
      </c>
      <c r="C95" s="21" t="e">
        <f t="shared" si="11"/>
        <v>#DIV/0!</v>
      </c>
      <c r="D95" s="76" t="e">
        <f t="shared" si="12"/>
        <v>#N/A</v>
      </c>
      <c r="E95" s="83">
        <v>15.4</v>
      </c>
      <c r="F95" s="83">
        <v>4.47</v>
      </c>
      <c r="I95" s="12"/>
      <c r="M95" s="12"/>
      <c r="N95" s="12"/>
      <c r="O95" s="12"/>
    </row>
    <row r="96" spans="2:15" ht="15.75">
      <c r="B96" s="61" t="s">
        <v>44</v>
      </c>
      <c r="C96" s="21" t="e">
        <f t="shared" si="11"/>
        <v>#DIV/0!</v>
      </c>
      <c r="D96" s="76" t="e">
        <f t="shared" si="12"/>
        <v>#N/A</v>
      </c>
      <c r="E96" s="83">
        <v>25.4</v>
      </c>
      <c r="F96" s="83">
        <v>7.78</v>
      </c>
      <c r="I96" s="12"/>
      <c r="M96" s="12"/>
      <c r="N96" s="12"/>
      <c r="O96" s="12"/>
    </row>
    <row r="97" spans="2:15" ht="15.75">
      <c r="B97" s="61" t="s">
        <v>45</v>
      </c>
      <c r="C97" s="21" t="e">
        <f t="shared" si="11"/>
        <v>#DIV/0!</v>
      </c>
      <c r="D97" s="76" t="e">
        <f t="shared" si="12"/>
        <v>#DIV/0!</v>
      </c>
      <c r="E97" s="83">
        <v>27</v>
      </c>
      <c r="F97" s="83">
        <v>8.33</v>
      </c>
      <c r="I97" s="12"/>
      <c r="M97" s="12"/>
      <c r="N97" s="12"/>
      <c r="O97" s="12"/>
    </row>
    <row r="98" spans="2:21" ht="15.75">
      <c r="B98" s="61" t="s">
        <v>65</v>
      </c>
      <c r="C98" s="21" t="e">
        <f t="shared" si="11"/>
        <v>#DIV/0!</v>
      </c>
      <c r="D98" s="76" t="e">
        <f t="shared" si="12"/>
        <v>#DIV/0!</v>
      </c>
      <c r="E98" s="83">
        <v>16</v>
      </c>
      <c r="F98" s="83">
        <v>4.67</v>
      </c>
      <c r="I98" s="12"/>
      <c r="M98" s="12"/>
      <c r="N98" s="12"/>
      <c r="T98" s="14"/>
      <c r="U98" s="14"/>
    </row>
    <row r="99" spans="2:14" ht="15.75">
      <c r="B99" s="61" t="s">
        <v>46</v>
      </c>
      <c r="C99" s="21" t="e">
        <f t="shared" si="11"/>
        <v>#DIV/0!</v>
      </c>
      <c r="D99" s="76" t="e">
        <f t="shared" si="12"/>
        <v>#DIV/0!</v>
      </c>
      <c r="E99" s="83">
        <v>26.89</v>
      </c>
      <c r="F99" s="83">
        <v>2.33</v>
      </c>
      <c r="I99" s="12"/>
      <c r="M99" s="12"/>
      <c r="N99" s="12"/>
    </row>
    <row r="100" spans="2:14" ht="15.75">
      <c r="B100" s="72" t="s">
        <v>117</v>
      </c>
      <c r="C100" s="21" t="e">
        <f t="shared" si="11"/>
        <v>#DIV/0!</v>
      </c>
      <c r="D100" s="76" t="e">
        <f t="shared" si="12"/>
        <v>#DIV/0!</v>
      </c>
      <c r="E100" s="83">
        <v>29.41</v>
      </c>
      <c r="F100" s="83">
        <v>2.37</v>
      </c>
      <c r="I100" s="12"/>
      <c r="M100" s="12"/>
      <c r="N100" s="12"/>
    </row>
    <row r="101" spans="2:14" ht="15.75">
      <c r="B101" s="61" t="s">
        <v>52</v>
      </c>
      <c r="C101" s="21" t="e">
        <f t="shared" si="11"/>
        <v>#DIV/0!</v>
      </c>
      <c r="D101" s="76" t="e">
        <f t="shared" si="12"/>
        <v>#DIV/0!</v>
      </c>
      <c r="E101" s="83">
        <v>53.2</v>
      </c>
      <c r="F101" s="83">
        <v>4.56</v>
      </c>
      <c r="I101" s="12"/>
      <c r="M101" s="12"/>
      <c r="N101" s="12"/>
    </row>
    <row r="102" spans="2:14" ht="15.75">
      <c r="B102" s="61" t="s">
        <v>66</v>
      </c>
      <c r="C102" s="21" t="e">
        <f t="shared" si="11"/>
        <v>#DIV/0!</v>
      </c>
      <c r="D102" s="76" t="e">
        <f t="shared" si="12"/>
        <v>#DIV/0!</v>
      </c>
      <c r="E102" s="83">
        <v>35.25</v>
      </c>
      <c r="F102" s="83">
        <v>2.3</v>
      </c>
      <c r="I102" s="12"/>
      <c r="M102" s="12"/>
      <c r="N102" s="12"/>
    </row>
    <row r="103" spans="2:24" ht="15.75">
      <c r="B103" s="61" t="s">
        <v>50</v>
      </c>
      <c r="C103" s="21" t="e">
        <f>((C69*(170.18/$C$53)^1)-E103)/F103</f>
        <v>#DIV/0!</v>
      </c>
      <c r="D103" s="76" t="e">
        <f t="shared" si="12"/>
        <v>#DIV/0!</v>
      </c>
      <c r="E103" s="83">
        <v>22.05</v>
      </c>
      <c r="F103" s="83">
        <v>1.91</v>
      </c>
      <c r="I103" s="12"/>
      <c r="X103" s="14"/>
    </row>
    <row r="104" spans="2:6" ht="15.75">
      <c r="B104" s="61" t="s">
        <v>51</v>
      </c>
      <c r="C104" s="21" t="e">
        <f>((C71*(170.18/$C$53)^1)-E104)/F104</f>
        <v>#DIV/0!</v>
      </c>
      <c r="D104" s="76" t="e">
        <f t="shared" si="12"/>
        <v>#DIV/0!</v>
      </c>
      <c r="E104" s="83">
        <v>30.22</v>
      </c>
      <c r="F104" s="83">
        <v>1.97</v>
      </c>
    </row>
    <row r="105" spans="2:6" ht="15.75">
      <c r="B105" s="72" t="s">
        <v>112</v>
      </c>
      <c r="C105" s="21" t="e">
        <f>((C67*(170.18/$C$53)^1)-E105)/F105</f>
        <v>#DIV/0!</v>
      </c>
      <c r="D105" s="76" t="e">
        <f>M81-C105</f>
        <v>#N/A</v>
      </c>
      <c r="E105" s="83">
        <v>116.41</v>
      </c>
      <c r="F105" s="83">
        <v>34.79</v>
      </c>
    </row>
    <row r="106" spans="2:6" ht="15.75">
      <c r="B106" s="72" t="s">
        <v>113</v>
      </c>
      <c r="C106" s="21" t="e">
        <f>((C80*(170.18/$C$53)^3)-E106)/F106</f>
        <v>#DIV/0!</v>
      </c>
      <c r="D106" s="76" t="e">
        <f>M82-C106</f>
        <v>#N/A</v>
      </c>
      <c r="E106" s="83">
        <v>12.13</v>
      </c>
      <c r="F106" s="83">
        <v>3.25</v>
      </c>
    </row>
    <row r="107" spans="2:6" ht="15.75">
      <c r="B107" s="72" t="s">
        <v>114</v>
      </c>
      <c r="C107" s="21" t="e">
        <f>((C82*(170.18/$C$53)^3)-E107)/F107</f>
        <v>#DIV/0!</v>
      </c>
      <c r="D107" s="76" t="e">
        <f>M93-C107</f>
        <v>#DIV/0!</v>
      </c>
      <c r="E107" s="83">
        <v>25.55</v>
      </c>
      <c r="F107" s="83">
        <v>2.99</v>
      </c>
    </row>
    <row r="108" spans="5:6" ht="15.75">
      <c r="E108" s="84"/>
      <c r="F108" s="84"/>
    </row>
    <row r="109" spans="2:4" ht="15.75">
      <c r="B109" s="72" t="s">
        <v>53</v>
      </c>
      <c r="C109" s="21" t="e">
        <f>IF(C9="Hombre",-9.236+0.0002708*(C53-C54)*C54-0.001663*D49*(C53-C54)+0.007276*D49*C54+0.02292*(C52*100)/C53,-9.376+0.0001882*(C53-C54)*C54+0.0022*D49*(C53-C54)+0.005841*D49*C54-0.002658*D49*C52+0.07693*(C52*100)/C53)</f>
        <v>#DIV/0!</v>
      </c>
      <c r="D109" s="21" t="e">
        <f>M62-C109</f>
        <v>#N/A</v>
      </c>
    </row>
    <row r="111" ht="15.75">
      <c r="I111" s="11"/>
    </row>
    <row r="112" spans="2:9" ht="15.75">
      <c r="B112" s="79" t="s">
        <v>71</v>
      </c>
      <c r="C112" s="79"/>
      <c r="I112" s="11"/>
    </row>
    <row r="113" ht="15.75">
      <c r="I113" s="11"/>
    </row>
    <row r="114" spans="2:9" ht="15.75">
      <c r="B114" s="78" t="s">
        <v>72</v>
      </c>
      <c r="C114" s="95"/>
      <c r="I114" s="11"/>
    </row>
    <row r="115" spans="2:9" ht="15.75">
      <c r="B115" s="78" t="s">
        <v>119</v>
      </c>
      <c r="C115" s="75"/>
      <c r="D115" s="11"/>
      <c r="E115" s="11"/>
      <c r="F115" s="11"/>
      <c r="G115" s="11"/>
      <c r="H115" s="11"/>
      <c r="I115" s="11"/>
    </row>
    <row r="116" spans="2:8" ht="15.75">
      <c r="B116" s="78" t="s">
        <v>120</v>
      </c>
      <c r="C116" s="85"/>
      <c r="E116" s="11"/>
      <c r="F116" s="11"/>
      <c r="G116" s="11"/>
      <c r="H116" s="11"/>
    </row>
    <row r="117" spans="2:8" ht="15.75">
      <c r="B117" s="78" t="s">
        <v>121</v>
      </c>
      <c r="C117" s="85"/>
      <c r="E117" s="11"/>
      <c r="F117" s="11"/>
      <c r="G117" s="11"/>
      <c r="H117" s="11"/>
    </row>
    <row r="118" spans="5:8" ht="15.75">
      <c r="E118" s="11"/>
      <c r="G118" s="11"/>
      <c r="H118" s="11"/>
    </row>
    <row r="119" spans="3:8" ht="15.75">
      <c r="C119" s="74"/>
      <c r="D119" s="77" t="s">
        <v>115</v>
      </c>
      <c r="E119" s="11"/>
      <c r="G119" s="11"/>
      <c r="H119" s="11"/>
    </row>
    <row r="120" spans="1:247" ht="15.75">
      <c r="A120" s="12"/>
      <c r="B120" s="78" t="s">
        <v>84</v>
      </c>
      <c r="C120" s="75"/>
      <c r="D120" s="76" t="e">
        <f aca="true" t="shared" si="13" ref="D120:D133">M24-C120</f>
        <v>#N/A</v>
      </c>
      <c r="K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</row>
    <row r="121" spans="1:247" ht="15.75">
      <c r="A121" s="12"/>
      <c r="B121" s="78" t="s">
        <v>85</v>
      </c>
      <c r="C121" s="75"/>
      <c r="D121" s="76" t="e">
        <f t="shared" si="13"/>
        <v>#N/A</v>
      </c>
      <c r="J121" s="12"/>
      <c r="K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</row>
    <row r="122" spans="1:247" ht="15.75">
      <c r="A122" s="12"/>
      <c r="B122" s="78" t="s">
        <v>86</v>
      </c>
      <c r="C122" s="75"/>
      <c r="D122" s="76" t="e">
        <f t="shared" si="13"/>
        <v>#N/A</v>
      </c>
      <c r="J122" s="12"/>
      <c r="K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</row>
    <row r="123" spans="1:247" ht="15.75">
      <c r="A123" s="12"/>
      <c r="B123" s="78" t="s">
        <v>87</v>
      </c>
      <c r="C123" s="75"/>
      <c r="D123" s="76" t="e">
        <f t="shared" si="13"/>
        <v>#N/A</v>
      </c>
      <c r="J123" s="12"/>
      <c r="K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</row>
    <row r="124" spans="2:10" ht="15.75">
      <c r="B124" s="78" t="s">
        <v>88</v>
      </c>
      <c r="C124" s="75"/>
      <c r="D124" s="76" t="e">
        <f t="shared" si="13"/>
        <v>#N/A</v>
      </c>
      <c r="J124" s="12"/>
    </row>
    <row r="125" spans="2:4" ht="15.75">
      <c r="B125" s="78" t="s">
        <v>89</v>
      </c>
      <c r="C125" s="75"/>
      <c r="D125" s="76" t="e">
        <f t="shared" si="13"/>
        <v>#N/A</v>
      </c>
    </row>
    <row r="126" spans="2:9" ht="15.75">
      <c r="B126" s="78" t="s">
        <v>90</v>
      </c>
      <c r="C126" s="75"/>
      <c r="D126" s="76" t="e">
        <f t="shared" si="13"/>
        <v>#N/A</v>
      </c>
      <c r="I126" s="12"/>
    </row>
    <row r="127" spans="2:4" ht="15.75">
      <c r="B127" s="78" t="s">
        <v>91</v>
      </c>
      <c r="C127" s="75"/>
      <c r="D127" s="76" t="e">
        <f t="shared" si="13"/>
        <v>#N/A</v>
      </c>
    </row>
    <row r="128" spans="2:4" ht="15.75">
      <c r="B128" s="78" t="s">
        <v>92</v>
      </c>
      <c r="C128" s="75"/>
      <c r="D128" s="76" t="e">
        <f t="shared" si="13"/>
        <v>#N/A</v>
      </c>
    </row>
    <row r="129" spans="2:4" ht="15.75">
      <c r="B129" s="78" t="s">
        <v>93</v>
      </c>
      <c r="C129" s="75"/>
      <c r="D129" s="76" t="e">
        <f t="shared" si="13"/>
        <v>#N/A</v>
      </c>
    </row>
    <row r="130" spans="2:4" ht="15.75">
      <c r="B130" s="78" t="s">
        <v>94</v>
      </c>
      <c r="C130" s="75"/>
      <c r="D130" s="76" t="e">
        <f t="shared" si="13"/>
        <v>#N/A</v>
      </c>
    </row>
    <row r="131" spans="2:4" ht="15.75">
      <c r="B131" s="78" t="s">
        <v>116</v>
      </c>
      <c r="C131" s="75"/>
      <c r="D131" s="76" t="e">
        <f t="shared" si="13"/>
        <v>#N/A</v>
      </c>
    </row>
    <row r="132" spans="2:4" ht="15.75">
      <c r="B132" s="78" t="s">
        <v>95</v>
      </c>
      <c r="C132" s="75"/>
      <c r="D132" s="76" t="e">
        <f t="shared" si="13"/>
        <v>#N/A</v>
      </c>
    </row>
    <row r="133" spans="2:4" ht="15.75">
      <c r="B133" s="78" t="s">
        <v>96</v>
      </c>
      <c r="C133" s="75"/>
      <c r="D133" s="76" t="e">
        <f t="shared" si="13"/>
        <v>#N/A</v>
      </c>
    </row>
    <row r="135" spans="2:4" ht="15.75">
      <c r="B135" s="78" t="s">
        <v>100</v>
      </c>
      <c r="C135" s="76">
        <f>SUM(C124:C125,C126:C129)</f>
        <v>0</v>
      </c>
      <c r="D135" s="76" t="e">
        <f>M48-C135</f>
        <v>#N/A</v>
      </c>
    </row>
    <row r="136" spans="4:8" ht="15.75">
      <c r="D136" s="58"/>
      <c r="E136" s="1"/>
      <c r="F136" s="1"/>
      <c r="G136" s="1"/>
      <c r="H136" s="1"/>
    </row>
    <row r="137" spans="2:8" ht="15.75">
      <c r="B137" s="78" t="s">
        <v>101</v>
      </c>
      <c r="C137" s="76">
        <f>C130-(PI()*C124/10)</f>
        <v>0</v>
      </c>
      <c r="D137" s="76" t="e">
        <f>M39-C137</f>
        <v>#N/A</v>
      </c>
      <c r="E137" s="1"/>
      <c r="F137" s="1"/>
      <c r="G137" s="1"/>
      <c r="H137" s="1"/>
    </row>
    <row r="138" spans="2:8" ht="15.75">
      <c r="B138" s="78" t="s">
        <v>102</v>
      </c>
      <c r="C138" s="76">
        <f>C132-(PI()*C128/10)</f>
        <v>0</v>
      </c>
      <c r="D138" s="76" t="e">
        <f>M40-C138</f>
        <v>#N/A</v>
      </c>
      <c r="E138" s="1"/>
      <c r="F138" s="1"/>
      <c r="G138" s="1"/>
      <c r="H138" s="1"/>
    </row>
    <row r="139" spans="2:8" ht="15.75">
      <c r="B139" s="78" t="s">
        <v>103</v>
      </c>
      <c r="C139" s="76">
        <f>C133-(PI()*C129/10)</f>
        <v>0</v>
      </c>
      <c r="D139" s="76" t="e">
        <f>M41-C139</f>
        <v>#N/A</v>
      </c>
      <c r="E139" s="1"/>
      <c r="F139" s="1"/>
      <c r="G139" s="1"/>
      <c r="H139" s="1"/>
    </row>
    <row r="140" spans="2:8" ht="15.75">
      <c r="B140" s="78" t="s">
        <v>37</v>
      </c>
      <c r="C140" s="76">
        <f>C137*C137/(4*PI())</f>
        <v>0</v>
      </c>
      <c r="D140" s="76" t="e">
        <f>$M$42-C140</f>
        <v>#N/A</v>
      </c>
      <c r="E140" s="1"/>
      <c r="F140" s="1"/>
      <c r="G140" s="1"/>
      <c r="H140" s="1"/>
    </row>
    <row r="141" spans="2:4" ht="15.75">
      <c r="B141" s="78" t="s">
        <v>68</v>
      </c>
      <c r="C141" s="76">
        <f>C138*C138/(4*PI())</f>
        <v>0</v>
      </c>
      <c r="D141" s="76" t="e">
        <f>$M$43-C141</f>
        <v>#N/A</v>
      </c>
    </row>
    <row r="142" spans="2:4" ht="15.75">
      <c r="B142" s="78" t="s">
        <v>38</v>
      </c>
      <c r="C142" s="76">
        <f>C139*C139/(4*PI())</f>
        <v>0</v>
      </c>
      <c r="D142" s="76" t="e">
        <f>$M$44-C142</f>
        <v>#N/A</v>
      </c>
    </row>
    <row r="144" spans="2:8" ht="15.75">
      <c r="B144" s="78" t="s">
        <v>104</v>
      </c>
      <c r="C144" s="76">
        <f>C131-C130</f>
        <v>0</v>
      </c>
      <c r="D144" s="76" t="e">
        <f>$M$46-C144</f>
        <v>#N/A</v>
      </c>
      <c r="E144" s="1"/>
      <c r="F144" s="1"/>
      <c r="G144" s="1"/>
      <c r="H144" s="1"/>
    </row>
    <row r="145" spans="2:8" ht="15.75">
      <c r="B145" s="12"/>
      <c r="C145" s="12"/>
      <c r="D145" s="12"/>
      <c r="E145" s="60" t="e">
        <f>(C135*(170.18/C121)-116.41)/34.79</f>
        <v>#DIV/0!</v>
      </c>
      <c r="F145" s="1"/>
      <c r="G145" s="1"/>
      <c r="H145" s="1"/>
    </row>
    <row r="146" spans="2:8" ht="15.75">
      <c r="B146" s="78" t="s">
        <v>97</v>
      </c>
      <c r="C146" s="76">
        <f>C147/100*C120</f>
        <v>0</v>
      </c>
      <c r="D146" s="76" t="e">
        <f aca="true" t="shared" si="14" ref="D146:D151">M50-C146</f>
        <v>#N/A</v>
      </c>
      <c r="E146" s="1"/>
      <c r="F146" s="1"/>
      <c r="G146" s="1"/>
      <c r="H146" s="1"/>
    </row>
    <row r="147" spans="2:8" ht="15.75">
      <c r="B147" s="78" t="s">
        <v>98</v>
      </c>
      <c r="C147" s="76">
        <f>IF($C$9="Hombre",3.64+(C135)*0.097,4.56+(C135)*0.143)</f>
        <v>4.56</v>
      </c>
      <c r="D147" s="76" t="e">
        <f t="shared" si="14"/>
        <v>#N/A</v>
      </c>
      <c r="E147" s="1"/>
      <c r="F147" s="1"/>
      <c r="G147" s="1"/>
      <c r="H147" s="1"/>
    </row>
    <row r="148" spans="2:8" ht="15.75">
      <c r="B148" s="78" t="s">
        <v>105</v>
      </c>
      <c r="C148" s="76" t="e">
        <f>((E145*5.85)+25.6)/(170.18/C121)^3</f>
        <v>#DIV/0!</v>
      </c>
      <c r="D148" s="76" t="e">
        <f t="shared" si="14"/>
        <v>#N/A</v>
      </c>
      <c r="E148" s="1"/>
      <c r="F148" s="1"/>
      <c r="G148" s="1"/>
      <c r="H148" s="1"/>
    </row>
    <row r="149" spans="2:8" ht="15.75">
      <c r="B149" s="78" t="s">
        <v>106</v>
      </c>
      <c r="C149" s="76" t="e">
        <f>C148/C120*100</f>
        <v>#DIV/0!</v>
      </c>
      <c r="D149" s="76" t="e">
        <f t="shared" si="14"/>
        <v>#N/A</v>
      </c>
      <c r="E149" s="1"/>
      <c r="F149" s="1"/>
      <c r="G149" s="1"/>
      <c r="H149" s="1"/>
    </row>
    <row r="150" spans="2:8" ht="15.75">
      <c r="B150" s="78" t="s">
        <v>107</v>
      </c>
      <c r="C150" s="76">
        <f>C121/100*(0.00744*C137*C137+0.00088*C138*C138+0.00441*C139*C139)+(2.4*(IF(C116="Hombre",1,0)))-0.048*C115+IF(C117="Caucásica",0,IF(C117="Negra",1.1,-2))+7.8</f>
        <v>5.8</v>
      </c>
      <c r="D150" s="76" t="e">
        <f t="shared" si="14"/>
        <v>#N/A</v>
      </c>
      <c r="E150" s="1"/>
      <c r="F150" s="1"/>
      <c r="G150" s="1"/>
      <c r="H150" s="1"/>
    </row>
    <row r="151" spans="2:9" ht="15.75">
      <c r="B151" s="78" t="s">
        <v>108</v>
      </c>
      <c r="C151" s="76" t="e">
        <f>C150/C120*100</f>
        <v>#DIV/0!</v>
      </c>
      <c r="D151" s="76" t="e">
        <f t="shared" si="14"/>
        <v>#N/A</v>
      </c>
      <c r="E151" s="87" t="e">
        <f>C120-C148-C150</f>
        <v>#DIV/0!</v>
      </c>
      <c r="F151" s="1"/>
      <c r="G151" s="1"/>
      <c r="H151" s="1"/>
      <c r="I151" s="12"/>
    </row>
    <row r="152" spans="2:9" ht="15.75">
      <c r="B152" s="12"/>
      <c r="C152" s="12"/>
      <c r="D152" s="12"/>
      <c r="E152" s="1"/>
      <c r="F152" s="1"/>
      <c r="G152" s="1"/>
      <c r="H152" s="1"/>
      <c r="I152" s="12"/>
    </row>
    <row r="153" spans="2:9" ht="15.75">
      <c r="B153" s="78" t="s">
        <v>109</v>
      </c>
      <c r="C153" s="76" t="e">
        <f>C120/((C121/100)^2)</f>
        <v>#DIV/0!</v>
      </c>
      <c r="D153" s="76" t="e">
        <f>M57-C153</f>
        <v>#N/A</v>
      </c>
      <c r="E153" s="1"/>
      <c r="F153" s="1"/>
      <c r="G153" s="1"/>
      <c r="H153" s="1"/>
      <c r="I153" s="12"/>
    </row>
    <row r="154" spans="2:9" ht="15.75">
      <c r="B154" s="78" t="s">
        <v>58</v>
      </c>
      <c r="C154" s="76" t="e">
        <f>C122/C121*100</f>
        <v>#DIV/0!</v>
      </c>
      <c r="D154" s="76" t="e">
        <f>M58-C154</f>
        <v>#N/A</v>
      </c>
      <c r="E154" s="1"/>
      <c r="F154" s="1"/>
      <c r="G154" s="1"/>
      <c r="H154" s="1"/>
      <c r="I154" s="12"/>
    </row>
    <row r="155" spans="2:9" ht="15.75">
      <c r="B155" s="78" t="s">
        <v>56</v>
      </c>
      <c r="C155" s="76" t="e">
        <f>C123/C121*100</f>
        <v>#DIV/0!</v>
      </c>
      <c r="D155" s="76" t="e">
        <f>M59-C155</f>
        <v>#N/A</v>
      </c>
      <c r="E155" s="1"/>
      <c r="F155" s="1"/>
      <c r="G155" s="1"/>
      <c r="H155" s="1"/>
      <c r="I155" s="12"/>
    </row>
    <row r="156" spans="2:9" ht="15.75">
      <c r="B156" s="78" t="s">
        <v>110</v>
      </c>
      <c r="C156" s="76" t="e">
        <f>(C124+C128+C129)/(C125+C126+C127)*100</f>
        <v>#DIV/0!</v>
      </c>
      <c r="D156" s="76" t="e">
        <f>$M$60-C156</f>
        <v>#N/A</v>
      </c>
      <c r="E156" s="1"/>
      <c r="F156" s="1"/>
      <c r="G156" s="1"/>
      <c r="H156" s="1"/>
      <c r="I156" s="12"/>
    </row>
    <row r="157" spans="2:9" ht="15.75">
      <c r="B157" s="1"/>
      <c r="C157" s="1"/>
      <c r="D157" s="1"/>
      <c r="E157" s="1"/>
      <c r="F157" s="1"/>
      <c r="G157" s="1"/>
      <c r="H157" s="1"/>
      <c r="I157" s="12"/>
    </row>
    <row r="158" spans="2:9" ht="15.75">
      <c r="B158" s="78" t="s">
        <v>111</v>
      </c>
      <c r="C158" s="21" t="e">
        <f>((C120*(170.18/$C$53)^3)-E158)/F158</f>
        <v>#DIV/0!</v>
      </c>
      <c r="D158" s="76" t="e">
        <f>M66-C158</f>
        <v>#N/A</v>
      </c>
      <c r="E158" s="83">
        <v>64.58</v>
      </c>
      <c r="F158" s="83">
        <v>8.6</v>
      </c>
      <c r="I158" s="12"/>
    </row>
    <row r="159" spans="2:9" ht="15.75">
      <c r="B159" s="78" t="s">
        <v>48</v>
      </c>
      <c r="C159" s="21" t="e">
        <f aca="true" t="shared" si="15" ref="C159:C170">((C122*(170.18/$C$53)^1)-E159)/F159</f>
        <v>#DIV/0!</v>
      </c>
      <c r="D159" s="76" t="e">
        <f aca="true" t="shared" si="16" ref="D159:D172">M78-C159</f>
        <v>#N/A</v>
      </c>
      <c r="E159" s="83">
        <v>89.92</v>
      </c>
      <c r="F159" s="83">
        <v>4.5</v>
      </c>
      <c r="I159" s="12"/>
    </row>
    <row r="160" spans="2:9" ht="15.75">
      <c r="B160" s="78" t="s">
        <v>47</v>
      </c>
      <c r="C160" s="21" t="e">
        <f t="shared" si="15"/>
        <v>#DIV/0!</v>
      </c>
      <c r="D160" s="76" t="e">
        <f t="shared" si="16"/>
        <v>#N/A</v>
      </c>
      <c r="E160" s="83">
        <v>172.35</v>
      </c>
      <c r="F160" s="83">
        <v>7.41</v>
      </c>
      <c r="I160" s="12"/>
    </row>
    <row r="161" spans="2:9" ht="15.75">
      <c r="B161" s="78" t="s">
        <v>41</v>
      </c>
      <c r="C161" s="21" t="e">
        <f t="shared" si="15"/>
        <v>#DIV/0!</v>
      </c>
      <c r="D161" s="76" t="e">
        <f t="shared" si="16"/>
        <v>#N/A</v>
      </c>
      <c r="E161" s="83">
        <v>15.4</v>
      </c>
      <c r="F161" s="83">
        <v>4.47</v>
      </c>
      <c r="I161" s="12"/>
    </row>
    <row r="162" spans="2:9" ht="15.75">
      <c r="B162" s="78" t="s">
        <v>42</v>
      </c>
      <c r="C162" s="21" t="e">
        <f t="shared" si="15"/>
        <v>#DIV/0!</v>
      </c>
      <c r="D162" s="76" t="e">
        <f t="shared" si="16"/>
        <v>#N/A</v>
      </c>
      <c r="E162" s="83">
        <v>17.2</v>
      </c>
      <c r="F162" s="83">
        <v>5.07</v>
      </c>
      <c r="I162" s="12"/>
    </row>
    <row r="163" spans="2:9" ht="15.75">
      <c r="B163" s="78" t="s">
        <v>43</v>
      </c>
      <c r="C163" s="21" t="e">
        <f t="shared" si="15"/>
        <v>#DIV/0!</v>
      </c>
      <c r="D163" s="76" t="e">
        <f t="shared" si="16"/>
        <v>#N/A</v>
      </c>
      <c r="E163" s="83">
        <v>15.4</v>
      </c>
      <c r="F163" s="83">
        <v>4.47</v>
      </c>
      <c r="I163" s="12"/>
    </row>
    <row r="164" spans="2:9" ht="15.75">
      <c r="B164" s="78" t="s">
        <v>44</v>
      </c>
      <c r="C164" s="21" t="e">
        <f t="shared" si="15"/>
        <v>#DIV/0!</v>
      </c>
      <c r="D164" s="76" t="e">
        <f t="shared" si="16"/>
        <v>#N/A</v>
      </c>
      <c r="E164" s="83">
        <v>25.4</v>
      </c>
      <c r="F164" s="83">
        <v>7.78</v>
      </c>
      <c r="I164" s="12"/>
    </row>
    <row r="165" spans="2:9" ht="15.75">
      <c r="B165" s="78" t="s">
        <v>45</v>
      </c>
      <c r="C165" s="21" t="e">
        <f t="shared" si="15"/>
        <v>#DIV/0!</v>
      </c>
      <c r="D165" s="76" t="e">
        <f t="shared" si="16"/>
        <v>#DIV/0!</v>
      </c>
      <c r="E165" s="83">
        <v>27</v>
      </c>
      <c r="F165" s="83">
        <v>8.33</v>
      </c>
      <c r="I165" s="12"/>
    </row>
    <row r="166" spans="2:9" ht="15.75">
      <c r="B166" s="78" t="s">
        <v>65</v>
      </c>
      <c r="C166" s="21" t="e">
        <f t="shared" si="15"/>
        <v>#DIV/0!</v>
      </c>
      <c r="D166" s="76" t="e">
        <f t="shared" si="16"/>
        <v>#DIV/0!</v>
      </c>
      <c r="E166" s="83">
        <v>16</v>
      </c>
      <c r="F166" s="83">
        <v>4.67</v>
      </c>
      <c r="I166" s="12"/>
    </row>
    <row r="167" spans="2:9" ht="15.75">
      <c r="B167" s="78" t="s">
        <v>46</v>
      </c>
      <c r="C167" s="21" t="e">
        <f t="shared" si="15"/>
        <v>#DIV/0!</v>
      </c>
      <c r="D167" s="76" t="e">
        <f t="shared" si="16"/>
        <v>#DIV/0!</v>
      </c>
      <c r="E167" s="83">
        <v>26.89</v>
      </c>
      <c r="F167" s="83">
        <v>2.33</v>
      </c>
      <c r="I167" s="12"/>
    </row>
    <row r="168" spans="2:9" ht="15.75">
      <c r="B168" s="78" t="s">
        <v>117</v>
      </c>
      <c r="C168" s="21" t="e">
        <f t="shared" si="15"/>
        <v>#DIV/0!</v>
      </c>
      <c r="D168" s="76" t="e">
        <f t="shared" si="16"/>
        <v>#DIV/0!</v>
      </c>
      <c r="E168" s="83">
        <v>29.41</v>
      </c>
      <c r="F168" s="83">
        <v>2.37</v>
      </c>
      <c r="I168" s="12"/>
    </row>
    <row r="169" spans="2:6" ht="15.75">
      <c r="B169" s="78" t="s">
        <v>52</v>
      </c>
      <c r="C169" s="21" t="e">
        <f t="shared" si="15"/>
        <v>#DIV/0!</v>
      </c>
      <c r="D169" s="76" t="e">
        <f t="shared" si="16"/>
        <v>#DIV/0!</v>
      </c>
      <c r="E169" s="83">
        <v>53.2</v>
      </c>
      <c r="F169" s="83">
        <v>4.56</v>
      </c>
    </row>
    <row r="170" spans="2:6" ht="15.75">
      <c r="B170" s="78" t="s">
        <v>66</v>
      </c>
      <c r="C170" s="21" t="e">
        <f t="shared" si="15"/>
        <v>#DIV/0!</v>
      </c>
      <c r="D170" s="76" t="e">
        <f t="shared" si="16"/>
        <v>#DIV/0!</v>
      </c>
      <c r="E170" s="83">
        <v>35.25</v>
      </c>
      <c r="F170" s="83">
        <v>2.3</v>
      </c>
    </row>
    <row r="171" spans="2:6" ht="15.75">
      <c r="B171" s="78" t="s">
        <v>50</v>
      </c>
      <c r="C171" s="21" t="e">
        <f>((C137*(170.18/$C$53)^1)-E171)/F171</f>
        <v>#DIV/0!</v>
      </c>
      <c r="D171" s="76" t="e">
        <f t="shared" si="16"/>
        <v>#DIV/0!</v>
      </c>
      <c r="E171" s="83">
        <v>22.05</v>
      </c>
      <c r="F171" s="83">
        <v>1.91</v>
      </c>
    </row>
    <row r="172" spans="2:6" ht="15.75">
      <c r="B172" s="78" t="s">
        <v>51</v>
      </c>
      <c r="C172" s="21" t="e">
        <f>((C139*(170.18/$C$53)^1)-E172)/F172</f>
        <v>#DIV/0!</v>
      </c>
      <c r="D172" s="76" t="e">
        <f t="shared" si="16"/>
        <v>#DIV/0!</v>
      </c>
      <c r="E172" s="83">
        <v>30.22</v>
      </c>
      <c r="F172" s="83">
        <v>1.97</v>
      </c>
    </row>
    <row r="173" spans="2:6" ht="15.75">
      <c r="B173" s="78" t="s">
        <v>112</v>
      </c>
      <c r="C173" s="21" t="e">
        <f>((C135*(170.18/$C$53)^1)-E173)/F173</f>
        <v>#DIV/0!</v>
      </c>
      <c r="D173" s="76" t="e">
        <f>M81-C173</f>
        <v>#N/A</v>
      </c>
      <c r="E173" s="83">
        <v>116.41</v>
      </c>
      <c r="F173" s="83">
        <v>34.79</v>
      </c>
    </row>
    <row r="174" spans="2:6" ht="15.75">
      <c r="B174" s="78" t="s">
        <v>113</v>
      </c>
      <c r="C174" s="21" t="e">
        <f>((C148*(170.18/$C$53)^3)-E174)/F174</f>
        <v>#DIV/0!</v>
      </c>
      <c r="D174" s="76" t="e">
        <f>M82-C174</f>
        <v>#N/A</v>
      </c>
      <c r="E174" s="83">
        <v>12.13</v>
      </c>
      <c r="F174" s="83">
        <v>3.25</v>
      </c>
    </row>
    <row r="175" spans="2:6" ht="15.75">
      <c r="B175" s="78" t="s">
        <v>114</v>
      </c>
      <c r="C175" s="21" t="e">
        <f>((C150*(170.18/$C$53)^3)-E175)/F175</f>
        <v>#DIV/0!</v>
      </c>
      <c r="D175" s="76" t="e">
        <f>M93-C175</f>
        <v>#DIV/0!</v>
      </c>
      <c r="E175" s="83">
        <v>25.55</v>
      </c>
      <c r="F175" s="83">
        <v>2.99</v>
      </c>
    </row>
    <row r="176" spans="5:8" ht="15.75">
      <c r="E176" s="1"/>
      <c r="F176" s="1"/>
      <c r="G176" s="1"/>
      <c r="H176" s="1"/>
    </row>
    <row r="177" spans="2:8" ht="15.75">
      <c r="B177" s="78" t="s">
        <v>53</v>
      </c>
      <c r="C177" s="21" t="e">
        <f>IF(C116="Hombre",-9.236+0.0002708*(C121-C122)*C122-0.001663*C115*(C121-C122)+0.007276*C115*C122+0.02292*(C120*100)/C121,-9.376+0.0001882*(C121-C122)*C122+0.0022*C115*(C121-C122)+0.005841*C115*C122-0.002658*C115*C120+0.07693*(C120*100)/C121)</f>
        <v>#DIV/0!</v>
      </c>
      <c r="D177" s="21" t="e">
        <f>M62-C177</f>
        <v>#N/A</v>
      </c>
      <c r="E177" s="1"/>
      <c r="F177" s="1"/>
      <c r="G177" s="1"/>
      <c r="H177" s="1"/>
    </row>
    <row r="178" spans="2:8" ht="15.75">
      <c r="B178" s="1"/>
      <c r="C178" s="1"/>
      <c r="D178" s="1"/>
      <c r="E178" s="1"/>
      <c r="F178" s="1"/>
      <c r="G178" s="1"/>
      <c r="H178" s="1"/>
    </row>
    <row r="179" spans="2:8" ht="15.75">
      <c r="B179" s="1"/>
      <c r="C179" s="1"/>
      <c r="D179" s="1"/>
      <c r="E179" s="1"/>
      <c r="F179" s="1"/>
      <c r="G179" s="1"/>
      <c r="H179" s="1"/>
    </row>
    <row r="180" spans="2:8" ht="15.75">
      <c r="B180" s="1"/>
      <c r="C180" s="1"/>
      <c r="D180" s="1"/>
      <c r="E180" s="1"/>
      <c r="F180" s="1"/>
      <c r="G180" s="1"/>
      <c r="H180" s="1"/>
    </row>
    <row r="181" spans="2:8" ht="15.75">
      <c r="B181" s="1"/>
      <c r="C181" s="1"/>
      <c r="D181" s="1"/>
      <c r="E181" s="1"/>
      <c r="F181" s="1"/>
      <c r="G181" s="1"/>
      <c r="H181" s="1"/>
    </row>
    <row r="182" spans="2:8" ht="15.75">
      <c r="B182" s="1"/>
      <c r="C182" s="1"/>
      <c r="D182" s="1"/>
      <c r="E182" s="1"/>
      <c r="F182" s="1"/>
      <c r="G182" s="1"/>
      <c r="H182" s="1"/>
    </row>
    <row r="183" spans="2:8" ht="15.75">
      <c r="B183" s="1"/>
      <c r="C183" s="1"/>
      <c r="D183" s="1"/>
      <c r="E183" s="1"/>
      <c r="F183" s="1"/>
      <c r="G183" s="1"/>
      <c r="H183" s="1"/>
    </row>
    <row r="184" spans="2:8" ht="15.75">
      <c r="B184" s="1"/>
      <c r="C184" s="1"/>
      <c r="D184" s="1"/>
      <c r="E184" s="1"/>
      <c r="F184" s="1"/>
      <c r="G184" s="1"/>
      <c r="H184" s="1"/>
    </row>
    <row r="185" spans="2:8" ht="15.75">
      <c r="B185" s="1"/>
      <c r="C185" s="1"/>
      <c r="D185" s="1"/>
      <c r="E185" s="1"/>
      <c r="F185" s="1"/>
      <c r="G185" s="1"/>
      <c r="H185" s="1"/>
    </row>
    <row r="186" spans="2:8" ht="15.75">
      <c r="B186" s="1"/>
      <c r="C186" s="1"/>
      <c r="D186" s="1"/>
      <c r="E186" s="1"/>
      <c r="F186" s="1"/>
      <c r="G186" s="1"/>
      <c r="H186" s="1"/>
    </row>
    <row r="187" spans="2:8" ht="15.75">
      <c r="B187" s="1"/>
      <c r="C187" s="1"/>
      <c r="D187" s="1"/>
      <c r="E187" s="1"/>
      <c r="F187" s="1"/>
      <c r="G187" s="1"/>
      <c r="H187" s="1"/>
    </row>
    <row r="188" spans="2:8" ht="15.75">
      <c r="B188" s="1"/>
      <c r="C188" s="1"/>
      <c r="D188" s="1"/>
      <c r="E188" s="1"/>
      <c r="F188" s="1"/>
      <c r="G188" s="1"/>
      <c r="H188" s="1"/>
    </row>
    <row r="189" spans="2:8" ht="15.75">
      <c r="B189" s="1"/>
      <c r="C189" s="1"/>
      <c r="D189" s="1"/>
      <c r="E189" s="1"/>
      <c r="F189" s="1"/>
      <c r="G189" s="1"/>
      <c r="H189" s="1"/>
    </row>
    <row r="190" spans="2:8" ht="15.75">
      <c r="B190" s="1"/>
      <c r="C190" s="1"/>
      <c r="D190" s="1"/>
      <c r="E190" s="1"/>
      <c r="F190" s="1"/>
      <c r="G190" s="1"/>
      <c r="H190" s="1"/>
    </row>
    <row r="191" spans="2:8" ht="15.75">
      <c r="B191" s="1"/>
      <c r="C191" s="1"/>
      <c r="D191" s="1"/>
      <c r="E191" s="1"/>
      <c r="F191" s="1"/>
      <c r="G191" s="1"/>
      <c r="H191" s="1"/>
    </row>
    <row r="192" spans="2:8" ht="15.75">
      <c r="B192" s="1"/>
      <c r="C192" s="1"/>
      <c r="D192" s="1"/>
      <c r="E192" s="1"/>
      <c r="F192" s="1"/>
      <c r="G192" s="1"/>
      <c r="H192" s="1"/>
    </row>
    <row r="193" spans="2:8" ht="15.75">
      <c r="B193" s="1"/>
      <c r="C193" s="1"/>
      <c r="D193" s="1"/>
      <c r="E193" s="1"/>
      <c r="F193" s="1"/>
      <c r="G193" s="1"/>
      <c r="H193" s="1"/>
    </row>
    <row r="194" spans="2:8" ht="15.75">
      <c r="B194" s="1"/>
      <c r="C194" s="1"/>
      <c r="D194" s="1"/>
      <c r="E194" s="1"/>
      <c r="F194" s="1"/>
      <c r="G194" s="1"/>
      <c r="H194" s="1"/>
    </row>
    <row r="195" spans="2:8" ht="15.75">
      <c r="B195" s="1"/>
      <c r="C195" s="1"/>
      <c r="D195" s="1"/>
      <c r="E195" s="1"/>
      <c r="F195" s="1"/>
      <c r="G195" s="1"/>
      <c r="H195" s="1"/>
    </row>
    <row r="196" spans="2:8" ht="15.75">
      <c r="B196" s="1"/>
      <c r="C196" s="1"/>
      <c r="D196" s="1"/>
      <c r="E196" s="1"/>
      <c r="F196" s="1"/>
      <c r="G196" s="1"/>
      <c r="H196" s="1"/>
    </row>
    <row r="197" spans="2:8" ht="15.75">
      <c r="B197" s="1"/>
      <c r="C197" s="1"/>
      <c r="D197" s="1"/>
      <c r="E197" s="1"/>
      <c r="F197" s="1"/>
      <c r="G197" s="1"/>
      <c r="H197" s="1"/>
    </row>
    <row r="198" spans="2:8" ht="15.75">
      <c r="B198" s="1"/>
      <c r="C198" s="1"/>
      <c r="D198" s="1"/>
      <c r="E198" s="1"/>
      <c r="F198" s="1"/>
      <c r="G198" s="1"/>
      <c r="H198" s="1"/>
    </row>
    <row r="199" spans="2:8" ht="15.75">
      <c r="B199" s="1"/>
      <c r="C199" s="1"/>
      <c r="D199" s="1"/>
      <c r="E199" s="1"/>
      <c r="F199" s="1"/>
      <c r="G199" s="1"/>
      <c r="H199" s="1"/>
    </row>
    <row r="200" spans="2:8" ht="15.75">
      <c r="B200" s="1"/>
      <c r="C200" s="1"/>
      <c r="D200" s="1"/>
      <c r="E200" s="1"/>
      <c r="F200" s="1"/>
      <c r="G200" s="1"/>
      <c r="H200" s="1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R16:T16"/>
    <mergeCell ref="V16:Y16"/>
    <mergeCell ref="AA16:AB16"/>
    <mergeCell ref="F26:G26"/>
    <mergeCell ref="R26:U26"/>
    <mergeCell ref="W26:Y26"/>
    <mergeCell ref="AA26:AC26"/>
    <mergeCell ref="AG48:AR48"/>
    <mergeCell ref="Q2:AD7"/>
    <mergeCell ref="AF2:AS7"/>
    <mergeCell ref="R9:AC9"/>
    <mergeCell ref="AG9:AR9"/>
    <mergeCell ref="R14:AC14"/>
    <mergeCell ref="T58:W58"/>
    <mergeCell ref="Y58:AB58"/>
    <mergeCell ref="AG67:AR67"/>
    <mergeCell ref="AG72:AR75"/>
    <mergeCell ref="AG91:AH91"/>
    <mergeCell ref="R24:AC24"/>
  </mergeCells>
  <conditionalFormatting sqref="G28:G41">
    <cfRule type="cellIs" priority="93" dxfId="2" operator="equal">
      <formula>"Si"</formula>
    </cfRule>
  </conditionalFormatting>
  <conditionalFormatting sqref="G40">
    <cfRule type="cellIs" priority="92" dxfId="2" operator="equal">
      <formula>"Si"</formula>
    </cfRule>
  </conditionalFormatting>
  <conditionalFormatting sqref="D53:D54 D62:D65 D91:D92 D99:D102 D107 I133:I150 D69:D74 F144:H157 E137:H140 E144 E178:E194">
    <cfRule type="cellIs" priority="90" dxfId="2" operator="lessThan" stopIfTrue="1">
      <formula>0</formula>
    </cfRule>
    <cfRule type="cellIs" priority="91" dxfId="1" operator="greaterThan" stopIfTrue="1">
      <formula>0</formula>
    </cfRule>
  </conditionalFormatting>
  <conditionalFormatting sqref="E176">
    <cfRule type="cellIs" priority="88" dxfId="2" operator="lessThan" stopIfTrue="1">
      <formula>0</formula>
    </cfRule>
    <cfRule type="cellIs" priority="89" dxfId="1" operator="greaterThan" stopIfTrue="1">
      <formula>0</formula>
    </cfRule>
  </conditionalFormatting>
  <conditionalFormatting sqref="E146:E150 E152:E157">
    <cfRule type="cellIs" priority="86" dxfId="2" operator="lessThan" stopIfTrue="1">
      <formula>0</formula>
    </cfRule>
    <cfRule type="cellIs" priority="87" dxfId="1" operator="greaterThan" stopIfTrue="1">
      <formula>0</formula>
    </cfRule>
  </conditionalFormatting>
  <conditionalFormatting sqref="D52 D56:D61">
    <cfRule type="cellIs" priority="83" dxfId="0" operator="equal" stopIfTrue="1">
      <formula>0</formula>
    </cfRule>
    <cfRule type="cellIs" priority="84" dxfId="2" operator="greaterThan" stopIfTrue="1">
      <formula>0</formula>
    </cfRule>
    <cfRule type="cellIs" priority="85" dxfId="1" operator="lessThan" stopIfTrue="1">
      <formula>0</formula>
    </cfRule>
  </conditionalFormatting>
  <conditionalFormatting sqref="D53:D54">
    <cfRule type="cellIs" priority="82" dxfId="0" operator="equal" stopIfTrue="1">
      <formula>0</formula>
    </cfRule>
  </conditionalFormatting>
  <conditionalFormatting sqref="D55">
    <cfRule type="cellIs" priority="79" dxfId="0" operator="equal" stopIfTrue="1">
      <formula>0</formula>
    </cfRule>
    <cfRule type="cellIs" priority="80" dxfId="2" operator="lessThan" stopIfTrue="1">
      <formula>0</formula>
    </cfRule>
    <cfRule type="cellIs" priority="81" dxfId="1" operator="greaterThan" stopIfTrue="1">
      <formula>0</formula>
    </cfRule>
  </conditionalFormatting>
  <conditionalFormatting sqref="D67">
    <cfRule type="cellIs" priority="76" dxfId="0" operator="equal" stopIfTrue="1">
      <formula>0</formula>
    </cfRule>
    <cfRule type="cellIs" priority="77" dxfId="2" operator="greaterThan" stopIfTrue="1">
      <formula>0</formula>
    </cfRule>
    <cfRule type="cellIs" priority="78" dxfId="1" operator="lessThan" stopIfTrue="1">
      <formula>0</formula>
    </cfRule>
  </conditionalFormatting>
  <conditionalFormatting sqref="D78:D81">
    <cfRule type="cellIs" priority="73" dxfId="0" operator="equal" stopIfTrue="1">
      <formula>0</formula>
    </cfRule>
    <cfRule type="cellIs" priority="74" dxfId="2" operator="greaterThan" stopIfTrue="1">
      <formula>0</formula>
    </cfRule>
    <cfRule type="cellIs" priority="75" dxfId="1" operator="lessThan" stopIfTrue="1">
      <formula>0</formula>
    </cfRule>
  </conditionalFormatting>
  <conditionalFormatting sqref="D62:D65">
    <cfRule type="cellIs" priority="72" dxfId="0" operator="equal" stopIfTrue="1">
      <formula>0</formula>
    </cfRule>
  </conditionalFormatting>
  <conditionalFormatting sqref="D82:D83">
    <cfRule type="cellIs" priority="70" dxfId="2" operator="lessThan" stopIfTrue="1">
      <formula>0</formula>
    </cfRule>
    <cfRule type="cellIs" priority="71" dxfId="1" operator="greaterThan" stopIfTrue="1">
      <formula>0</formula>
    </cfRule>
  </conditionalFormatting>
  <conditionalFormatting sqref="D85">
    <cfRule type="cellIs" priority="67" dxfId="0" operator="equal" stopIfTrue="1">
      <formula>0</formula>
    </cfRule>
    <cfRule type="cellIs" priority="68" dxfId="2" operator="greaterThan" stopIfTrue="1">
      <formula>0</formula>
    </cfRule>
    <cfRule type="cellIs" priority="69" dxfId="1" operator="lessThan" stopIfTrue="1">
      <formula>0</formula>
    </cfRule>
  </conditionalFormatting>
  <conditionalFormatting sqref="D69:D74">
    <cfRule type="cellIs" priority="66" dxfId="0" operator="equal" stopIfTrue="1">
      <formula>0</formula>
    </cfRule>
  </conditionalFormatting>
  <conditionalFormatting sqref="D87">
    <cfRule type="cellIs" priority="64" dxfId="2" operator="lessThan" stopIfTrue="1">
      <formula>0</formula>
    </cfRule>
    <cfRule type="cellIs" priority="65" dxfId="1" operator="greaterThan" stopIfTrue="1">
      <formula>0</formula>
    </cfRule>
  </conditionalFormatting>
  <conditionalFormatting sqref="D87">
    <cfRule type="cellIs" priority="63" dxfId="0" operator="equal" stopIfTrue="1">
      <formula>0</formula>
    </cfRule>
  </conditionalFormatting>
  <conditionalFormatting sqref="D90">
    <cfRule type="cellIs" priority="60" dxfId="0" operator="equal" stopIfTrue="1">
      <formula>0</formula>
    </cfRule>
    <cfRule type="cellIs" priority="61" dxfId="2" operator="greaterThan" stopIfTrue="1">
      <formula>0</formula>
    </cfRule>
    <cfRule type="cellIs" priority="62" dxfId="1" operator="lessThan" stopIfTrue="1">
      <formula>0</formula>
    </cfRule>
  </conditionalFormatting>
  <conditionalFormatting sqref="D91:D92">
    <cfRule type="cellIs" priority="59" dxfId="0" operator="equal" stopIfTrue="1">
      <formula>0</formula>
    </cfRule>
  </conditionalFormatting>
  <conditionalFormatting sqref="D93:D98">
    <cfRule type="cellIs" priority="56" dxfId="0" operator="equal" stopIfTrue="1">
      <formula>0</formula>
    </cfRule>
    <cfRule type="cellIs" priority="57" dxfId="2" operator="greaterThan" stopIfTrue="1">
      <formula>0</formula>
    </cfRule>
    <cfRule type="cellIs" priority="58" dxfId="1" operator="lessThan" stopIfTrue="1">
      <formula>0</formula>
    </cfRule>
  </conditionalFormatting>
  <conditionalFormatting sqref="D99:D102">
    <cfRule type="cellIs" priority="55" dxfId="0" operator="equal" stopIfTrue="1">
      <formula>0</formula>
    </cfRule>
  </conditionalFormatting>
  <conditionalFormatting sqref="D107">
    <cfRule type="cellIs" priority="54" dxfId="0" operator="equal" stopIfTrue="1">
      <formula>0</formula>
    </cfRule>
  </conditionalFormatting>
  <conditionalFormatting sqref="D120:D133">
    <cfRule type="cellIs" priority="51" dxfId="0" operator="equal" stopIfTrue="1">
      <formula>0</formula>
    </cfRule>
    <cfRule type="cellIs" priority="52" dxfId="2" operator="greaterThan" stopIfTrue="1">
      <formula>0</formula>
    </cfRule>
    <cfRule type="cellIs" priority="53" dxfId="1" operator="lessThan" stopIfTrue="1">
      <formula>0</formula>
    </cfRule>
  </conditionalFormatting>
  <conditionalFormatting sqref="D135">
    <cfRule type="cellIs" priority="48" dxfId="0" operator="equal" stopIfTrue="1">
      <formula>0</formula>
    </cfRule>
    <cfRule type="cellIs" priority="49" dxfId="2" operator="greaterThan" stopIfTrue="1">
      <formula>0</formula>
    </cfRule>
    <cfRule type="cellIs" priority="50" dxfId="1" operator="lessThan" stopIfTrue="1">
      <formula>0</formula>
    </cfRule>
  </conditionalFormatting>
  <conditionalFormatting sqref="D137:D139">
    <cfRule type="cellIs" priority="46" dxfId="2" operator="lessThan" stopIfTrue="1">
      <formula>0</formula>
    </cfRule>
    <cfRule type="cellIs" priority="47" dxfId="1" operator="greaterThan" stopIfTrue="1">
      <formula>0</formula>
    </cfRule>
  </conditionalFormatting>
  <conditionalFormatting sqref="D146:D147 D149">
    <cfRule type="cellIs" priority="43" dxfId="0" operator="equal" stopIfTrue="1">
      <formula>0</formula>
    </cfRule>
    <cfRule type="cellIs" priority="44" dxfId="2" operator="greaterThan" stopIfTrue="1">
      <formula>0</formula>
    </cfRule>
    <cfRule type="cellIs" priority="45" dxfId="1" operator="lessThan" stopIfTrue="1">
      <formula>0</formula>
    </cfRule>
  </conditionalFormatting>
  <conditionalFormatting sqref="D150:D151">
    <cfRule type="cellIs" priority="41" dxfId="2" operator="lessThan" stopIfTrue="1">
      <formula>0</formula>
    </cfRule>
    <cfRule type="cellIs" priority="42" dxfId="1" operator="greaterThan" stopIfTrue="1">
      <formula>0</formula>
    </cfRule>
  </conditionalFormatting>
  <conditionalFormatting sqref="D153">
    <cfRule type="cellIs" priority="38" dxfId="0" operator="equal" stopIfTrue="1">
      <formula>0</formula>
    </cfRule>
    <cfRule type="cellIs" priority="39" dxfId="2" operator="greaterThan" stopIfTrue="1">
      <formula>0</formula>
    </cfRule>
    <cfRule type="cellIs" priority="40" dxfId="1" operator="lessThan" stopIfTrue="1">
      <formula>0</formula>
    </cfRule>
  </conditionalFormatting>
  <conditionalFormatting sqref="D137:D139">
    <cfRule type="cellIs" priority="37" dxfId="0" operator="equal" stopIfTrue="1">
      <formula>0</formula>
    </cfRule>
  </conditionalFormatting>
  <conditionalFormatting sqref="D155">
    <cfRule type="cellIs" priority="35" dxfId="2" operator="lessThan" stopIfTrue="1">
      <formula>0</formula>
    </cfRule>
    <cfRule type="cellIs" priority="36" dxfId="1" operator="greaterThan" stopIfTrue="1">
      <formula>0</formula>
    </cfRule>
  </conditionalFormatting>
  <conditionalFormatting sqref="D155">
    <cfRule type="cellIs" priority="34" dxfId="0" operator="equal" stopIfTrue="1">
      <formula>0</formula>
    </cfRule>
  </conditionalFormatting>
  <conditionalFormatting sqref="D148">
    <cfRule type="cellIs" priority="31" dxfId="0" operator="equal" stopIfTrue="1">
      <formula>0</formula>
    </cfRule>
    <cfRule type="cellIs" priority="32" dxfId="2" operator="greaterThan" stopIfTrue="1">
      <formula>0</formula>
    </cfRule>
    <cfRule type="cellIs" priority="33" dxfId="1" operator="lessThan" stopIfTrue="1">
      <formula>0</formula>
    </cfRule>
  </conditionalFormatting>
  <conditionalFormatting sqref="D175">
    <cfRule type="cellIs" priority="29" dxfId="2" operator="lessThan" stopIfTrue="1">
      <formula>0</formula>
    </cfRule>
    <cfRule type="cellIs" priority="30" dxfId="1" operator="greaterThan" stopIfTrue="1">
      <formula>0</formula>
    </cfRule>
  </conditionalFormatting>
  <conditionalFormatting sqref="D173:D174 D158:D170">
    <cfRule type="cellIs" priority="26" dxfId="0" operator="equal" stopIfTrue="1">
      <formula>0</formula>
    </cfRule>
    <cfRule type="cellIs" priority="27" dxfId="2" operator="greaterThan" stopIfTrue="1">
      <formula>0</formula>
    </cfRule>
    <cfRule type="cellIs" priority="28" dxfId="1" operator="lessThan" stopIfTrue="1">
      <formula>0</formula>
    </cfRule>
  </conditionalFormatting>
  <conditionalFormatting sqref="D175">
    <cfRule type="cellIs" priority="25" dxfId="0" operator="equal" stopIfTrue="1">
      <formula>0</formula>
    </cfRule>
  </conditionalFormatting>
  <conditionalFormatting sqref="D140:D142">
    <cfRule type="cellIs" priority="23" dxfId="2" operator="lessThan" stopIfTrue="1">
      <formula>0</formula>
    </cfRule>
    <cfRule type="cellIs" priority="24" dxfId="1" operator="greaterThan" stopIfTrue="1">
      <formula>0</formula>
    </cfRule>
  </conditionalFormatting>
  <conditionalFormatting sqref="D140:D142">
    <cfRule type="cellIs" priority="22" dxfId="0" operator="equal" stopIfTrue="1">
      <formula>0</formula>
    </cfRule>
  </conditionalFormatting>
  <conditionalFormatting sqref="D76">
    <cfRule type="cellIs" priority="20" dxfId="2" operator="lessThan" stopIfTrue="1">
      <formula>0</formula>
    </cfRule>
    <cfRule type="cellIs" priority="21" dxfId="1" operator="greaterThan" stopIfTrue="1">
      <formula>0</formula>
    </cfRule>
  </conditionalFormatting>
  <conditionalFormatting sqref="D76">
    <cfRule type="cellIs" priority="19" dxfId="0" operator="equal" stopIfTrue="1">
      <formula>0</formula>
    </cfRule>
  </conditionalFormatting>
  <conditionalFormatting sqref="D144">
    <cfRule type="cellIs" priority="17" dxfId="2" operator="lessThan" stopIfTrue="1">
      <formula>0</formula>
    </cfRule>
    <cfRule type="cellIs" priority="18" dxfId="1" operator="greaterThan" stopIfTrue="1">
      <formula>0</formula>
    </cfRule>
  </conditionalFormatting>
  <conditionalFormatting sqref="D144">
    <cfRule type="cellIs" priority="16" dxfId="0" operator="equal" stopIfTrue="1">
      <formula>0</formula>
    </cfRule>
  </conditionalFormatting>
  <conditionalFormatting sqref="D88">
    <cfRule type="cellIs" priority="13" dxfId="0" operator="equal" stopIfTrue="1">
      <formula>0</formula>
    </cfRule>
    <cfRule type="cellIs" priority="14" dxfId="2" operator="greaterThan" stopIfTrue="1">
      <formula>0</formula>
    </cfRule>
    <cfRule type="cellIs" priority="15" dxfId="1" operator="lessThan" stopIfTrue="1">
      <formula>0</formula>
    </cfRule>
  </conditionalFormatting>
  <conditionalFormatting sqref="D156">
    <cfRule type="cellIs" priority="10" dxfId="0" operator="equal" stopIfTrue="1">
      <formula>0</formula>
    </cfRule>
    <cfRule type="cellIs" priority="11" dxfId="2" operator="greaterThan" stopIfTrue="1">
      <formula>0</formula>
    </cfRule>
    <cfRule type="cellIs" priority="12" dxfId="1" operator="lessThan" stopIfTrue="1">
      <formula>0</formula>
    </cfRule>
  </conditionalFormatting>
  <conditionalFormatting sqref="D105:D106">
    <cfRule type="cellIs" priority="7" dxfId="0" operator="equal" stopIfTrue="1">
      <formula>0</formula>
    </cfRule>
    <cfRule type="cellIs" priority="8" dxfId="2" operator="greaterThan" stopIfTrue="1">
      <formula>0</formula>
    </cfRule>
    <cfRule type="cellIs" priority="9" dxfId="1" operator="lessThan" stopIfTrue="1">
      <formula>0</formula>
    </cfRule>
  </conditionalFormatting>
  <conditionalFormatting sqref="D171:D172">
    <cfRule type="cellIs" priority="5" dxfId="2" operator="lessThan" stopIfTrue="1">
      <formula>0</formula>
    </cfRule>
    <cfRule type="cellIs" priority="6" dxfId="1" operator="greaterThan" stopIfTrue="1">
      <formula>0</formula>
    </cfRule>
  </conditionalFormatting>
  <conditionalFormatting sqref="D171:D172">
    <cfRule type="cellIs" priority="4" dxfId="0" operator="equal" stopIfTrue="1">
      <formula>0</formula>
    </cfRule>
  </conditionalFormatting>
  <conditionalFormatting sqref="D103:D104">
    <cfRule type="cellIs" priority="2" dxfId="2" operator="lessThan" stopIfTrue="1">
      <formula>0</formula>
    </cfRule>
    <cfRule type="cellIs" priority="3" dxfId="1" operator="greaterThan" stopIfTrue="1">
      <formula>0</formula>
    </cfRule>
  </conditionalFormatting>
  <conditionalFormatting sqref="D103:D104">
    <cfRule type="cellIs" priority="1" dxfId="0" operator="equal" stopIfTrue="1">
      <formula>0</formula>
    </cfRule>
  </conditionalFormatting>
  <printOptions/>
  <pageMargins left="0.7000000000000001" right="0.36000000000000004" top="0.56" bottom="0.51" header="0.5" footer="0.5"/>
  <pageSetup fitToWidth="2" fitToHeight="1" horizontalDpi="600" verticalDpi="600" orientation="portrait" paperSize="9" scale="46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Raquel Vaquero Cristóbal</cp:lastModifiedBy>
  <cp:lastPrinted>2021-03-03T17:25:09Z</cp:lastPrinted>
  <dcterms:created xsi:type="dcterms:W3CDTF">2016-03-03T17:23:45Z</dcterms:created>
  <dcterms:modified xsi:type="dcterms:W3CDTF">2024-04-01T15:37:19Z</dcterms:modified>
  <cp:category/>
  <cp:version/>
  <cp:contentType/>
  <cp:contentStatus/>
</cp:coreProperties>
</file>